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Dropbox\Documents\Voloviny\MoFo 2014\"/>
    </mc:Choice>
  </mc:AlternateContent>
  <bookViews>
    <workbookView xWindow="0" yWindow="0" windowWidth="16380" windowHeight="8190"/>
  </bookViews>
  <sheets>
    <sheet name="Data" sheetId="1" r:id="rId1"/>
    <sheet name="Odchylky" sheetId="2" r:id="rId2"/>
    <sheet name="Body" sheetId="3" r:id="rId3"/>
    <sheet name="Týmy" sheetId="4" r:id="rId4"/>
  </sheets>
  <definedNames>
    <definedName name="_xlnm.Print_Area" localSheetId="0">Data!$A$2:$T$42</definedName>
  </definedNames>
  <calcPr calcId="152511" iterateDelta="1E-4"/>
</workbook>
</file>

<file path=xl/calcChain.xml><?xml version="1.0" encoding="utf-8"?>
<calcChain xmlns="http://schemas.openxmlformats.org/spreadsheetml/2006/main">
  <c r="O7" i="1" l="1"/>
  <c r="H10" i="4" l="1"/>
  <c r="G10" i="4"/>
  <c r="F10" i="4"/>
  <c r="E10" i="4"/>
  <c r="C11" i="2"/>
  <c r="D11" i="2"/>
  <c r="E11" i="2"/>
  <c r="F11" i="2"/>
  <c r="G11" i="2"/>
  <c r="H11" i="2"/>
  <c r="I11" i="2"/>
  <c r="J11" i="2"/>
  <c r="K11" i="2"/>
  <c r="M11" i="2"/>
  <c r="N11" i="2"/>
  <c r="O11" i="2"/>
  <c r="P11" i="2"/>
  <c r="Q11" i="2"/>
  <c r="R11" i="2"/>
  <c r="S11" i="2"/>
  <c r="T11" i="2"/>
  <c r="U11" i="2"/>
  <c r="V11" i="2"/>
  <c r="W11" i="2"/>
  <c r="X11" i="2"/>
  <c r="Z11" i="2"/>
  <c r="AA11" i="2"/>
  <c r="AB11" i="2"/>
  <c r="AC11" i="2"/>
  <c r="AD11" i="2"/>
  <c r="AE11" i="2"/>
  <c r="AF11" i="2"/>
  <c r="AG11" i="2"/>
  <c r="AH11" i="2"/>
  <c r="B11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D8" i="2"/>
  <c r="C8" i="2"/>
  <c r="B8" i="2"/>
  <c r="AK28" i="1"/>
  <c r="AK27" i="1"/>
  <c r="AH28" i="2" s="1"/>
  <c r="AI28" i="1"/>
  <c r="AI27" i="1"/>
  <c r="AH28" i="1"/>
  <c r="AH27" i="1"/>
  <c r="AG28" i="1"/>
  <c r="AF28" i="1"/>
  <c r="AE27" i="1"/>
  <c r="AD28" i="1"/>
  <c r="AD19" i="1"/>
  <c r="AD20" i="1" s="1"/>
  <c r="AA21" i="2" s="1"/>
  <c r="AC28" i="1"/>
  <c r="AC19" i="1"/>
  <c r="Z20" i="2" s="1"/>
  <c r="AB28" i="1"/>
  <c r="AB19" i="1"/>
  <c r="AB17" i="1"/>
  <c r="AB15" i="1"/>
  <c r="Y16" i="2" s="1"/>
  <c r="AB13" i="1"/>
  <c r="AB10" i="1"/>
  <c r="Y11" i="2" s="1"/>
  <c r="AA28" i="1"/>
  <c r="AA20" i="1"/>
  <c r="X21" i="2" s="1"/>
  <c r="Z28" i="1"/>
  <c r="Z21" i="1"/>
  <c r="Z20" i="1"/>
  <c r="Z19" i="1"/>
  <c r="W20" i="2" s="1"/>
  <c r="Y28" i="1"/>
  <c r="Y27" i="1"/>
  <c r="W28" i="1"/>
  <c r="W27" i="1"/>
  <c r="T28" i="2" s="1"/>
  <c r="W21" i="1"/>
  <c r="V28" i="1"/>
  <c r="V19" i="1"/>
  <c r="U21" i="1"/>
  <c r="R22" i="2" s="1"/>
  <c r="U19" i="1"/>
  <c r="T28" i="1"/>
  <c r="T26" i="1"/>
  <c r="T22" i="1"/>
  <c r="Q23" i="2" s="1"/>
  <c r="S28" i="1"/>
  <c r="S20" i="1"/>
  <c r="S21" i="1" s="1"/>
  <c r="P22" i="2" s="1"/>
  <c r="R28" i="1"/>
  <c r="O29" i="2" s="1"/>
  <c r="R9" i="1"/>
  <c r="O10" i="2" s="1"/>
  <c r="Q28" i="1"/>
  <c r="Q21" i="1"/>
  <c r="Q9" i="1"/>
  <c r="N10" i="2" s="1"/>
  <c r="P28" i="1"/>
  <c r="M29" i="2" s="1"/>
  <c r="P9" i="1"/>
  <c r="O28" i="1"/>
  <c r="O27" i="1"/>
  <c r="L28" i="2" s="1"/>
  <c r="O21" i="1"/>
  <c r="L22" i="2" s="1"/>
  <c r="O19" i="1"/>
  <c r="O10" i="1"/>
  <c r="L11" i="2" s="1"/>
  <c r="N28" i="1"/>
  <c r="N21" i="1"/>
  <c r="N20" i="1"/>
  <c r="K21" i="2" s="1"/>
  <c r="M28" i="1"/>
  <c r="M21" i="1"/>
  <c r="M19" i="1"/>
  <c r="J20" i="2" s="1"/>
  <c r="L28" i="1"/>
  <c r="I29" i="2" s="1"/>
  <c r="L21" i="1"/>
  <c r="L20" i="1"/>
  <c r="L19" i="1"/>
  <c r="I20" i="2" s="1"/>
  <c r="J28" i="1"/>
  <c r="G29" i="2" s="1"/>
  <c r="J27" i="1"/>
  <c r="I28" i="1"/>
  <c r="H28" i="1"/>
  <c r="E29" i="2" s="1"/>
  <c r="H19" i="1"/>
  <c r="E20" i="2" s="1"/>
  <c r="G27" i="1"/>
  <c r="F21" i="1"/>
  <c r="F20" i="1"/>
  <c r="C21" i="2" s="1"/>
  <c r="F19" i="1"/>
  <c r="C20" i="2" s="1"/>
  <c r="E28" i="1"/>
  <c r="H6" i="4"/>
  <c r="G6" i="4"/>
  <c r="F6" i="4"/>
  <c r="E6" i="4"/>
  <c r="D6" i="4"/>
  <c r="C6" i="4"/>
  <c r="AH37" i="3"/>
  <c r="AG37" i="3"/>
  <c r="AF37" i="3"/>
  <c r="AE37" i="3"/>
  <c r="AD37" i="3"/>
  <c r="AC37" i="3"/>
  <c r="AB37" i="3"/>
  <c r="AA37" i="3"/>
  <c r="Z37" i="3"/>
  <c r="Y37" i="3"/>
  <c r="X37" i="3"/>
  <c r="W37" i="3"/>
  <c r="Q37" i="3"/>
  <c r="P37" i="3"/>
  <c r="O37" i="3"/>
  <c r="N37" i="3"/>
  <c r="L37" i="3"/>
  <c r="K37" i="3"/>
  <c r="J37" i="3"/>
  <c r="I37" i="3"/>
  <c r="H37" i="3"/>
  <c r="G37" i="3"/>
  <c r="F37" i="3"/>
  <c r="E37" i="3"/>
  <c r="D37" i="3"/>
  <c r="C37" i="3"/>
  <c r="B37" i="3"/>
  <c r="AH36" i="3"/>
  <c r="AD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M35" i="3"/>
  <c r="L35" i="3"/>
  <c r="K35" i="3"/>
  <c r="J35" i="3"/>
  <c r="I35" i="3"/>
  <c r="H35" i="3"/>
  <c r="G35" i="3"/>
  <c r="F35" i="3"/>
  <c r="E35" i="3"/>
  <c r="D35" i="3"/>
  <c r="C35" i="3"/>
  <c r="B35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AH33" i="3"/>
  <c r="AG33" i="3"/>
  <c r="AF33" i="3"/>
  <c r="AE33" i="3"/>
  <c r="AD33" i="3"/>
  <c r="AC33" i="3"/>
  <c r="AB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H32" i="3"/>
  <c r="AG32" i="3"/>
  <c r="AF32" i="3"/>
  <c r="AE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G32" i="3"/>
  <c r="F32" i="3"/>
  <c r="E32" i="3"/>
  <c r="D32" i="3"/>
  <c r="C32" i="3"/>
  <c r="Z29" i="3"/>
  <c r="U29" i="3"/>
  <c r="C29" i="3"/>
  <c r="C28" i="3"/>
  <c r="Y27" i="3"/>
  <c r="N27" i="3"/>
  <c r="I25" i="3"/>
  <c r="T24" i="3"/>
  <c r="N24" i="3"/>
  <c r="J23" i="3"/>
  <c r="I23" i="3"/>
  <c r="X22" i="3"/>
  <c r="Y21" i="3"/>
  <c r="X20" i="3"/>
  <c r="M20" i="3"/>
  <c r="Y19" i="3"/>
  <c r="X19" i="3"/>
  <c r="T19" i="3"/>
  <c r="N16" i="3"/>
  <c r="J11" i="3"/>
  <c r="N9" i="3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O29" i="2"/>
  <c r="AN29" i="2"/>
  <c r="AM29" i="2"/>
  <c r="AL29" i="2"/>
  <c r="AK29" i="2"/>
  <c r="AJ29" i="2"/>
  <c r="AI29" i="2"/>
  <c r="AH29" i="2"/>
  <c r="AG29" i="2"/>
  <c r="AG29" i="3" s="1"/>
  <c r="AF29" i="2"/>
  <c r="AE29" i="2"/>
  <c r="AD29" i="2"/>
  <c r="AC29" i="2"/>
  <c r="AB29" i="2"/>
  <c r="AB29" i="3" s="1"/>
  <c r="AA29" i="2"/>
  <c r="Z29" i="2"/>
  <c r="Y29" i="2"/>
  <c r="X29" i="2"/>
  <c r="W29" i="2"/>
  <c r="V29" i="2"/>
  <c r="U29" i="2"/>
  <c r="T29" i="2"/>
  <c r="S29" i="2"/>
  <c r="R29" i="2"/>
  <c r="Q29" i="2"/>
  <c r="P29" i="2"/>
  <c r="N29" i="2"/>
  <c r="L29" i="2"/>
  <c r="K29" i="2"/>
  <c r="J29" i="2"/>
  <c r="H29" i="2"/>
  <c r="F29" i="2"/>
  <c r="D29" i="2"/>
  <c r="C29" i="2"/>
  <c r="B29" i="2"/>
  <c r="AO28" i="2"/>
  <c r="AN28" i="2"/>
  <c r="AM28" i="2"/>
  <c r="AL28" i="2"/>
  <c r="AK28" i="2"/>
  <c r="AJ28" i="2"/>
  <c r="AI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S28" i="2"/>
  <c r="R28" i="2"/>
  <c r="Q28" i="2"/>
  <c r="P28" i="2"/>
  <c r="O28" i="2"/>
  <c r="N28" i="2"/>
  <c r="M28" i="2"/>
  <c r="K28" i="2"/>
  <c r="J28" i="2"/>
  <c r="I28" i="2"/>
  <c r="H28" i="2"/>
  <c r="G28" i="2"/>
  <c r="F28" i="2"/>
  <c r="E28" i="2"/>
  <c r="D28" i="2"/>
  <c r="C28" i="2"/>
  <c r="B28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Q22" i="2"/>
  <c r="O22" i="2"/>
  <c r="N22" i="2"/>
  <c r="M22" i="2"/>
  <c r="K22" i="2"/>
  <c r="J22" i="2"/>
  <c r="I22" i="2"/>
  <c r="H22" i="2"/>
  <c r="G22" i="2"/>
  <c r="F22" i="2"/>
  <c r="E22" i="2"/>
  <c r="D22" i="2"/>
  <c r="C22" i="2"/>
  <c r="B22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Z21" i="2"/>
  <c r="Y21" i="2"/>
  <c r="W21" i="2"/>
  <c r="V21" i="2"/>
  <c r="U21" i="2"/>
  <c r="T21" i="2"/>
  <c r="S21" i="2"/>
  <c r="S21" i="3" s="1"/>
  <c r="R21" i="2"/>
  <c r="Q21" i="2"/>
  <c r="P21" i="2"/>
  <c r="O21" i="2"/>
  <c r="N21" i="2"/>
  <c r="M21" i="2"/>
  <c r="L21" i="2"/>
  <c r="J21" i="2"/>
  <c r="I21" i="2"/>
  <c r="H21" i="2"/>
  <c r="G21" i="2"/>
  <c r="F21" i="2"/>
  <c r="E21" i="2"/>
  <c r="D21" i="2"/>
  <c r="B21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Y20" i="2"/>
  <c r="X20" i="2"/>
  <c r="V20" i="2"/>
  <c r="U20" i="2"/>
  <c r="T20" i="2"/>
  <c r="S20" i="2"/>
  <c r="R20" i="2"/>
  <c r="Q20" i="2"/>
  <c r="P20" i="2"/>
  <c r="O20" i="2"/>
  <c r="N20" i="2"/>
  <c r="M20" i="2"/>
  <c r="L20" i="2"/>
  <c r="K20" i="2"/>
  <c r="H20" i="2"/>
  <c r="G20" i="2"/>
  <c r="F20" i="2"/>
  <c r="D20" i="2"/>
  <c r="B20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O11" i="2"/>
  <c r="AN11" i="2"/>
  <c r="AM11" i="2"/>
  <c r="AL11" i="2"/>
  <c r="AK11" i="2"/>
  <c r="AJ11" i="2"/>
  <c r="AI11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M10" i="2"/>
  <c r="L10" i="2"/>
  <c r="K10" i="2"/>
  <c r="J10" i="2"/>
  <c r="I10" i="2"/>
  <c r="H10" i="2"/>
  <c r="G10" i="2"/>
  <c r="F10" i="2"/>
  <c r="E10" i="2"/>
  <c r="D10" i="2"/>
  <c r="C10" i="2"/>
  <c r="B10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O8" i="2"/>
  <c r="AN8" i="2"/>
  <c r="AM8" i="2"/>
  <c r="AL8" i="2"/>
  <c r="AK8" i="2"/>
  <c r="AJ8" i="2"/>
  <c r="AI8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G7" i="3" l="1"/>
  <c r="AH12" i="3"/>
  <c r="AH13" i="3"/>
  <c r="AF25" i="3"/>
  <c r="AG6" i="3"/>
  <c r="AF12" i="3"/>
  <c r="AE13" i="3"/>
  <c r="AC17" i="3"/>
  <c r="AG19" i="3"/>
  <c r="AH9" i="3"/>
  <c r="AD21" i="3"/>
  <c r="AH29" i="3"/>
  <c r="AH23" i="3"/>
  <c r="AH7" i="3"/>
  <c r="AG17" i="3"/>
  <c r="AH15" i="3"/>
  <c r="AH24" i="3"/>
  <c r="AH21" i="3"/>
  <c r="AG4" i="3"/>
  <c r="AF4" i="3"/>
  <c r="AD11" i="3"/>
  <c r="AH4" i="3"/>
  <c r="AH6" i="3"/>
  <c r="AG12" i="3"/>
  <c r="AG13" i="3"/>
  <c r="AF15" i="3"/>
  <c r="AD16" i="3"/>
  <c r="AH16" i="3"/>
  <c r="AH17" i="3"/>
  <c r="AH18" i="3"/>
  <c r="AH19" i="3"/>
  <c r="AA21" i="3"/>
  <c r="AE21" i="3"/>
  <c r="AG23" i="3"/>
  <c r="AG25" i="3"/>
  <c r="AG26" i="3"/>
  <c r="AF27" i="3"/>
  <c r="AH8" i="3"/>
  <c r="AH5" i="3"/>
  <c r="AD7" i="3"/>
  <c r="AH14" i="3"/>
  <c r="AE16" i="3"/>
  <c r="AE19" i="3"/>
  <c r="AH20" i="3"/>
  <c r="AB21" i="3"/>
  <c r="AF21" i="3"/>
  <c r="AD24" i="3"/>
  <c r="AG24" i="3"/>
  <c r="AH25" i="3"/>
  <c r="AH26" i="3"/>
  <c r="AH27" i="3"/>
  <c r="AE29" i="3"/>
  <c r="AF6" i="3"/>
  <c r="AF7" i="3"/>
  <c r="AG9" i="3"/>
  <c r="AH10" i="3"/>
  <c r="AE12" i="3"/>
  <c r="AB16" i="3"/>
  <c r="AC21" i="3"/>
  <c r="AH22" i="3"/>
  <c r="AE24" i="3"/>
  <c r="AC29" i="3"/>
  <c r="AH11" i="3"/>
  <c r="AF28" i="3"/>
  <c r="AG28" i="3"/>
  <c r="AH28" i="3"/>
  <c r="AD28" i="3"/>
  <c r="AE28" i="3"/>
  <c r="AF26" i="3"/>
  <c r="AE26" i="3"/>
  <c r="AF24" i="3"/>
  <c r="AG22" i="3"/>
  <c r="AG21" i="3"/>
  <c r="AG20" i="3"/>
  <c r="AG18" i="3"/>
  <c r="AF18" i="3"/>
  <c r="AA17" i="3"/>
  <c r="AB17" i="3"/>
  <c r="AF17" i="3"/>
  <c r="AF16" i="3"/>
  <c r="AG16" i="3"/>
  <c r="AD14" i="3"/>
  <c r="AF14" i="3"/>
  <c r="AC14" i="3"/>
  <c r="AG14" i="3"/>
  <c r="AE14" i="3"/>
  <c r="AG11" i="3"/>
  <c r="AE11" i="3"/>
  <c r="AF11" i="3"/>
  <c r="AC11" i="3"/>
  <c r="AG10" i="3"/>
  <c r="AG8" i="3"/>
  <c r="AB5" i="3"/>
  <c r="AE5" i="3"/>
  <c r="AA5" i="3"/>
  <c r="AD5" i="3"/>
  <c r="AF5" i="3"/>
  <c r="AG27" i="3"/>
  <c r="AA27" i="3"/>
  <c r="AD27" i="3"/>
  <c r="AE23" i="3"/>
  <c r="AF22" i="3"/>
  <c r="AF20" i="3"/>
  <c r="AE20" i="3"/>
  <c r="AD20" i="3"/>
  <c r="AF19" i="3"/>
  <c r="AD15" i="3"/>
  <c r="AG15" i="3"/>
  <c r="AE15" i="3"/>
  <c r="AD10" i="3"/>
  <c r="AF10" i="3"/>
  <c r="AC10" i="3"/>
  <c r="AE10" i="3"/>
  <c r="AF9" i="3"/>
  <c r="AD9" i="3"/>
  <c r="AE9" i="3"/>
  <c r="AD8" i="3"/>
  <c r="AE8" i="3"/>
  <c r="AF8" i="3"/>
  <c r="AG5" i="3"/>
  <c r="AC4" i="3"/>
  <c r="AA4" i="3"/>
  <c r="AE4" i="3"/>
  <c r="AD4" i="3"/>
  <c r="AF29" i="3"/>
  <c r="AD29" i="3"/>
  <c r="AC27" i="3"/>
  <c r="AE25" i="3"/>
  <c r="AF23" i="3"/>
  <c r="AC23" i="3"/>
  <c r="AB23" i="3"/>
  <c r="AD23" i="3"/>
  <c r="AE22" i="3"/>
  <c r="AA22" i="3"/>
  <c r="AC22" i="3"/>
  <c r="AE18" i="3"/>
  <c r="AD17" i="3"/>
  <c r="AE17" i="3"/>
  <c r="AF13" i="3"/>
  <c r="AD13" i="3"/>
  <c r="AD6" i="3"/>
  <c r="AE6" i="3"/>
  <c r="AC28" i="3"/>
  <c r="AE27" i="3"/>
  <c r="AB27" i="3"/>
  <c r="AD26" i="3"/>
  <c r="AB26" i="3"/>
  <c r="AD25" i="3"/>
  <c r="AB22" i="3"/>
  <c r="AD22" i="3"/>
  <c r="AB19" i="3"/>
  <c r="AD19" i="3"/>
  <c r="AD18" i="3"/>
  <c r="AA15" i="3"/>
  <c r="AC15" i="3"/>
  <c r="AB15" i="3"/>
  <c r="AA13" i="3"/>
  <c r="AC13" i="3"/>
  <c r="AB12" i="3"/>
  <c r="AC12" i="3"/>
  <c r="AD12" i="3"/>
  <c r="AC8" i="3"/>
  <c r="AA8" i="3"/>
  <c r="AB8" i="3"/>
  <c r="AE7" i="3"/>
  <c r="AB7" i="3"/>
  <c r="AC7" i="3"/>
  <c r="AC25" i="3"/>
  <c r="AC24" i="3"/>
  <c r="AB24" i="3"/>
  <c r="AC20" i="3"/>
  <c r="AA19" i="3"/>
  <c r="AC19" i="3"/>
  <c r="AC18" i="3"/>
  <c r="AA18" i="3"/>
  <c r="AA16" i="3"/>
  <c r="AC16" i="3"/>
  <c r="AB14" i="3"/>
  <c r="AA14" i="3"/>
  <c r="AC9" i="3"/>
  <c r="AC6" i="3"/>
  <c r="AA6" i="3"/>
  <c r="AB6" i="3"/>
  <c r="AC5" i="3"/>
  <c r="AB4" i="3"/>
  <c r="AC26" i="3"/>
  <c r="AA26" i="3"/>
  <c r="AA28" i="3"/>
  <c r="AB25" i="3"/>
  <c r="AB20" i="3"/>
  <c r="AB11" i="3"/>
  <c r="AA11" i="3"/>
  <c r="AB10" i="3"/>
  <c r="AA10" i="3"/>
  <c r="AB9" i="3"/>
  <c r="AA9" i="3"/>
  <c r="AA29" i="3"/>
  <c r="AB28" i="3"/>
  <c r="AA25" i="3"/>
  <c r="AA24" i="3"/>
  <c r="AA23" i="3"/>
  <c r="AA20" i="3"/>
  <c r="AB18" i="3"/>
  <c r="AB13" i="3"/>
  <c r="AA12" i="3"/>
  <c r="AA7" i="3"/>
  <c r="Y16" i="3"/>
  <c r="Z17" i="3"/>
  <c r="Z18" i="3"/>
  <c r="Y18" i="3"/>
  <c r="Z13" i="3"/>
  <c r="Z9" i="3"/>
  <c r="Z10" i="3"/>
  <c r="Y24" i="3"/>
  <c r="X27" i="3"/>
  <c r="Z4" i="3"/>
  <c r="V6" i="3"/>
  <c r="O20" i="3"/>
  <c r="W21" i="3"/>
  <c r="W24" i="3"/>
  <c r="V27" i="3"/>
  <c r="X6" i="3"/>
  <c r="W9" i="3"/>
  <c r="X10" i="3"/>
  <c r="Y12" i="3"/>
  <c r="Y13" i="3"/>
  <c r="U14" i="3"/>
  <c r="Y14" i="3"/>
  <c r="Y17" i="3"/>
  <c r="U18" i="3"/>
  <c r="U20" i="3"/>
  <c r="Y20" i="3"/>
  <c r="T23" i="3"/>
  <c r="Y23" i="3"/>
  <c r="X24" i="3"/>
  <c r="M25" i="3"/>
  <c r="Q25" i="3"/>
  <c r="T25" i="3"/>
  <c r="X25" i="3"/>
  <c r="Y26" i="3"/>
  <c r="Y28" i="3"/>
  <c r="Z5" i="3"/>
  <c r="Z6" i="3"/>
  <c r="V10" i="3"/>
  <c r="W14" i="3"/>
  <c r="W16" i="3"/>
  <c r="W17" i="3"/>
  <c r="W20" i="3"/>
  <c r="Y4" i="3"/>
  <c r="W5" i="3"/>
  <c r="U6" i="3"/>
  <c r="Y6" i="3"/>
  <c r="U7" i="3"/>
  <c r="Y7" i="3"/>
  <c r="Y9" i="3"/>
  <c r="T10" i="3"/>
  <c r="Y10" i="3"/>
  <c r="Z11" i="3"/>
  <c r="Z12" i="3"/>
  <c r="V14" i="3"/>
  <c r="Z14" i="3"/>
  <c r="Z15" i="3"/>
  <c r="Z16" i="3"/>
  <c r="Z19" i="3"/>
  <c r="N20" i="3"/>
  <c r="V20" i="3"/>
  <c r="Z20" i="3"/>
  <c r="V21" i="3"/>
  <c r="Z21" i="3"/>
  <c r="Z22" i="3"/>
  <c r="Z23" i="3"/>
  <c r="R24" i="3"/>
  <c r="U24" i="3"/>
  <c r="Z24" i="3"/>
  <c r="Z25" i="3"/>
  <c r="Z26" i="3"/>
  <c r="Z27" i="3"/>
  <c r="V28" i="3"/>
  <c r="Z28" i="3"/>
  <c r="Y29" i="3"/>
  <c r="Z7" i="3"/>
  <c r="Z8" i="3"/>
  <c r="S20" i="3"/>
  <c r="W6" i="3"/>
  <c r="W10" i="3"/>
  <c r="X12" i="3"/>
  <c r="T14" i="3"/>
  <c r="X14" i="3"/>
  <c r="X16" i="3"/>
  <c r="X17" i="3"/>
  <c r="T18" i="3"/>
  <c r="X18" i="3"/>
  <c r="W19" i="3"/>
  <c r="T20" i="3"/>
  <c r="X21" i="3"/>
  <c r="W28" i="3"/>
  <c r="X29" i="3"/>
  <c r="Y25" i="3"/>
  <c r="U22" i="3"/>
  <c r="Y22" i="3"/>
  <c r="V22" i="3"/>
  <c r="W22" i="3"/>
  <c r="W18" i="3"/>
  <c r="X15" i="3"/>
  <c r="Y15" i="3"/>
  <c r="V11" i="3"/>
  <c r="Y11" i="3"/>
  <c r="W11" i="3"/>
  <c r="T11" i="3"/>
  <c r="Y8" i="3"/>
  <c r="X28" i="3"/>
  <c r="V26" i="3"/>
  <c r="W26" i="3"/>
  <c r="U26" i="3"/>
  <c r="X26" i="3"/>
  <c r="W25" i="3"/>
  <c r="X23" i="3"/>
  <c r="W23" i="3"/>
  <c r="V13" i="3"/>
  <c r="X13" i="3"/>
  <c r="X11" i="3"/>
  <c r="U11" i="3"/>
  <c r="V8" i="3"/>
  <c r="X8" i="3"/>
  <c r="V7" i="3"/>
  <c r="W7" i="3"/>
  <c r="X7" i="3"/>
  <c r="V5" i="3"/>
  <c r="Y5" i="3"/>
  <c r="X5" i="3"/>
  <c r="W4" i="3"/>
  <c r="V4" i="3"/>
  <c r="U4" i="3"/>
  <c r="X4" i="3"/>
  <c r="W29" i="3"/>
  <c r="V29" i="3"/>
  <c r="V25" i="3"/>
  <c r="V19" i="3"/>
  <c r="W15" i="3"/>
  <c r="W13" i="3"/>
  <c r="U12" i="3"/>
  <c r="W12" i="3"/>
  <c r="X9" i="3"/>
  <c r="V9" i="3"/>
  <c r="W8" i="3"/>
  <c r="W27" i="3"/>
  <c r="R27" i="3"/>
  <c r="Q27" i="3"/>
  <c r="U27" i="3"/>
  <c r="R25" i="3"/>
  <c r="V23" i="3"/>
  <c r="V18" i="3"/>
  <c r="V17" i="3"/>
  <c r="U16" i="3"/>
  <c r="V16" i="3"/>
  <c r="U15" i="3"/>
  <c r="V15" i="3"/>
  <c r="T12" i="3"/>
  <c r="V12" i="3"/>
  <c r="U28" i="3"/>
  <c r="T28" i="3"/>
  <c r="T26" i="3"/>
  <c r="P24" i="3"/>
  <c r="V24" i="3"/>
  <c r="Q24" i="3"/>
  <c r="U21" i="3"/>
  <c r="U19" i="3"/>
  <c r="R17" i="3"/>
  <c r="Q17" i="3"/>
  <c r="U17" i="3"/>
  <c r="S17" i="3"/>
  <c r="O17" i="3"/>
  <c r="T17" i="3"/>
  <c r="T16" i="3"/>
  <c r="U13" i="3"/>
  <c r="T13" i="3"/>
  <c r="U9" i="3"/>
  <c r="S8" i="3"/>
  <c r="U8" i="3"/>
  <c r="P6" i="3"/>
  <c r="T6" i="3"/>
  <c r="O6" i="3"/>
  <c r="S6" i="3"/>
  <c r="U5" i="3"/>
  <c r="T5" i="3"/>
  <c r="T29" i="3"/>
  <c r="S27" i="3"/>
  <c r="T27" i="3"/>
  <c r="U25" i="3"/>
  <c r="S25" i="3"/>
  <c r="S23" i="3"/>
  <c r="U23" i="3"/>
  <c r="Q23" i="3"/>
  <c r="T22" i="3"/>
  <c r="S22" i="3"/>
  <c r="T21" i="3"/>
  <c r="R19" i="3"/>
  <c r="S19" i="3"/>
  <c r="R15" i="3"/>
  <c r="T15" i="3"/>
  <c r="S13" i="3"/>
  <c r="S10" i="3"/>
  <c r="U10" i="3"/>
  <c r="R10" i="3"/>
  <c r="Q9" i="3"/>
  <c r="P9" i="3"/>
  <c r="T9" i="3"/>
  <c r="R9" i="3"/>
  <c r="S9" i="3"/>
  <c r="T8" i="3"/>
  <c r="P7" i="3"/>
  <c r="M7" i="3"/>
  <c r="L7" i="3"/>
  <c r="T7" i="3"/>
  <c r="S7" i="3"/>
  <c r="R7" i="3"/>
  <c r="S4" i="3"/>
  <c r="R4" i="3"/>
  <c r="P4" i="3"/>
  <c r="T4" i="3"/>
  <c r="S29" i="3"/>
  <c r="R29" i="3"/>
  <c r="G28" i="3"/>
  <c r="S28" i="3"/>
  <c r="I28" i="3"/>
  <c r="Q28" i="3"/>
  <c r="R28" i="3"/>
  <c r="M26" i="3"/>
  <c r="P26" i="3"/>
  <c r="R26" i="3"/>
  <c r="O26" i="3"/>
  <c r="S26" i="3"/>
  <c r="K18" i="3"/>
  <c r="R18" i="3"/>
  <c r="R16" i="3"/>
  <c r="S16" i="3"/>
  <c r="S14" i="3"/>
  <c r="R12" i="3"/>
  <c r="S12" i="3"/>
  <c r="S11" i="3"/>
  <c r="N6" i="3"/>
  <c r="R6" i="3"/>
  <c r="Q6" i="3"/>
  <c r="S5" i="3"/>
  <c r="S24" i="3"/>
  <c r="P23" i="3"/>
  <c r="R23" i="3"/>
  <c r="R22" i="3"/>
  <c r="Q22" i="3"/>
  <c r="R21" i="3"/>
  <c r="Q20" i="3"/>
  <c r="R20" i="3"/>
  <c r="P20" i="3"/>
  <c r="S18" i="3"/>
  <c r="S15" i="3"/>
  <c r="P15" i="3"/>
  <c r="R14" i="3"/>
  <c r="Q13" i="3"/>
  <c r="F13" i="3"/>
  <c r="J13" i="3"/>
  <c r="R13" i="3"/>
  <c r="K13" i="3"/>
  <c r="O13" i="3"/>
  <c r="M12" i="3"/>
  <c r="P12" i="3"/>
  <c r="R11" i="3"/>
  <c r="O8" i="3"/>
  <c r="N8" i="3"/>
  <c r="R8" i="3"/>
  <c r="P8" i="3"/>
  <c r="P5" i="3"/>
  <c r="R5" i="3"/>
  <c r="O29" i="3"/>
  <c r="P29" i="3"/>
  <c r="Q29" i="3"/>
  <c r="O21" i="3"/>
  <c r="P21" i="3"/>
  <c r="Q21" i="3"/>
  <c r="P19" i="3"/>
  <c r="Q19" i="3"/>
  <c r="Q18" i="3"/>
  <c r="Q16" i="3"/>
  <c r="Q14" i="3"/>
  <c r="P14" i="3"/>
  <c r="O11" i="3"/>
  <c r="P11" i="3"/>
  <c r="Q11" i="3"/>
  <c r="O10" i="3"/>
  <c r="P10" i="3"/>
  <c r="L10" i="3"/>
  <c r="Q10" i="3"/>
  <c r="Q8" i="3"/>
  <c r="Q4" i="3"/>
  <c r="K28" i="3"/>
  <c r="O28" i="3"/>
  <c r="H28" i="3"/>
  <c r="P28" i="3"/>
  <c r="F28" i="3"/>
  <c r="J28" i="3"/>
  <c r="N28" i="3"/>
  <c r="P27" i="3"/>
  <c r="K27" i="3"/>
  <c r="O27" i="3"/>
  <c r="N26" i="3"/>
  <c r="Q26" i="3"/>
  <c r="J25" i="3"/>
  <c r="O25" i="3"/>
  <c r="H25" i="3"/>
  <c r="L25" i="3"/>
  <c r="P25" i="3"/>
  <c r="F25" i="3"/>
  <c r="G25" i="3"/>
  <c r="N25" i="3"/>
  <c r="O23" i="3"/>
  <c r="N22" i="3"/>
  <c r="O22" i="3"/>
  <c r="P22" i="3"/>
  <c r="O18" i="3"/>
  <c r="P18" i="3"/>
  <c r="P16" i="3"/>
  <c r="I15" i="3"/>
  <c r="Q15" i="3"/>
  <c r="N15" i="3"/>
  <c r="O15" i="3"/>
  <c r="Q12" i="3"/>
  <c r="N12" i="3"/>
  <c r="O12" i="3"/>
  <c r="L12" i="3"/>
  <c r="Q7" i="3"/>
  <c r="O7" i="3"/>
  <c r="N5" i="3"/>
  <c r="Q5" i="3"/>
  <c r="O5" i="3"/>
  <c r="M27" i="3"/>
  <c r="M24" i="3"/>
  <c r="J24" i="3"/>
  <c r="L24" i="3"/>
  <c r="K24" i="3"/>
  <c r="O24" i="3"/>
  <c r="I19" i="3"/>
  <c r="J19" i="3"/>
  <c r="N19" i="3"/>
  <c r="K19" i="3"/>
  <c r="O19" i="3"/>
  <c r="H17" i="3"/>
  <c r="N17" i="3"/>
  <c r="P17" i="3"/>
  <c r="I17" i="3"/>
  <c r="M17" i="3"/>
  <c r="L16" i="3"/>
  <c r="O16" i="3"/>
  <c r="M14" i="3"/>
  <c r="O14" i="3"/>
  <c r="I14" i="3"/>
  <c r="N14" i="3"/>
  <c r="I13" i="3"/>
  <c r="P13" i="3"/>
  <c r="M13" i="3"/>
  <c r="N11" i="3"/>
  <c r="M9" i="3"/>
  <c r="O9" i="3"/>
  <c r="L9" i="3"/>
  <c r="O4" i="3"/>
  <c r="M29" i="3"/>
  <c r="M28" i="3"/>
  <c r="L28" i="3"/>
  <c r="L23" i="3"/>
  <c r="N23" i="3"/>
  <c r="M21" i="3"/>
  <c r="N21" i="3"/>
  <c r="L19" i="3"/>
  <c r="M19" i="3"/>
  <c r="N18" i="3"/>
  <c r="M15" i="3"/>
  <c r="L13" i="3"/>
  <c r="N13" i="3"/>
  <c r="L4" i="3"/>
  <c r="K4" i="3"/>
  <c r="N4" i="3"/>
  <c r="M4" i="3"/>
  <c r="K29" i="3"/>
  <c r="N29" i="3"/>
  <c r="L29" i="3"/>
  <c r="J22" i="3"/>
  <c r="K22" i="3"/>
  <c r="H22" i="3"/>
  <c r="L22" i="3"/>
  <c r="F22" i="3"/>
  <c r="M22" i="3"/>
  <c r="L20" i="3"/>
  <c r="M18" i="3"/>
  <c r="L18" i="3"/>
  <c r="M11" i="3"/>
  <c r="I10" i="3"/>
  <c r="K10" i="3"/>
  <c r="N10" i="3"/>
  <c r="M10" i="3"/>
  <c r="M8" i="3"/>
  <c r="N7" i="3"/>
  <c r="K7" i="3"/>
  <c r="K6" i="3"/>
  <c r="L6" i="3"/>
  <c r="J6" i="3"/>
  <c r="M6" i="3"/>
  <c r="L5" i="3"/>
  <c r="M5" i="3"/>
  <c r="L27" i="3"/>
  <c r="F26" i="3"/>
  <c r="J26" i="3"/>
  <c r="I26" i="3"/>
  <c r="L26" i="3"/>
  <c r="M23" i="3"/>
  <c r="K23" i="3"/>
  <c r="L21" i="3"/>
  <c r="J17" i="3"/>
  <c r="K17" i="3"/>
  <c r="L17" i="3"/>
  <c r="M16" i="3"/>
  <c r="H16" i="3"/>
  <c r="K16" i="3"/>
  <c r="F16" i="3"/>
  <c r="J16" i="3"/>
  <c r="G16" i="3"/>
  <c r="J15" i="3"/>
  <c r="K15" i="3"/>
  <c r="L15" i="3"/>
  <c r="J14" i="3"/>
  <c r="G14" i="3"/>
  <c r="L14" i="3"/>
  <c r="K14" i="3"/>
  <c r="I11" i="3"/>
  <c r="L8" i="3"/>
  <c r="K5" i="3"/>
  <c r="F23" i="3"/>
  <c r="G23" i="3"/>
  <c r="K21" i="3"/>
  <c r="E20" i="3"/>
  <c r="F20" i="3"/>
  <c r="J20" i="3"/>
  <c r="K20" i="3"/>
  <c r="C13" i="3"/>
  <c r="F11" i="3"/>
  <c r="H11" i="3"/>
  <c r="J12" i="3"/>
  <c r="K12" i="3"/>
  <c r="K11" i="3"/>
  <c r="L11" i="3"/>
  <c r="K9" i="3"/>
  <c r="K8" i="3"/>
  <c r="J5" i="3"/>
  <c r="I29" i="3"/>
  <c r="H29" i="3"/>
  <c r="J27" i="3"/>
  <c r="E26" i="3"/>
  <c r="H26" i="3"/>
  <c r="K26" i="3"/>
  <c r="K25" i="3"/>
  <c r="H23" i="3"/>
  <c r="J21" i="3"/>
  <c r="J18" i="3"/>
  <c r="I16" i="3"/>
  <c r="G12" i="3"/>
  <c r="I12" i="3"/>
  <c r="J9" i="3"/>
  <c r="I9" i="3"/>
  <c r="E8" i="3"/>
  <c r="F8" i="3"/>
  <c r="G8" i="3"/>
  <c r="J8" i="3"/>
  <c r="H8" i="3"/>
  <c r="H7" i="3"/>
  <c r="J7" i="3"/>
  <c r="I4" i="3"/>
  <c r="J4" i="3"/>
  <c r="J29" i="3"/>
  <c r="I27" i="3"/>
  <c r="G24" i="3"/>
  <c r="I24" i="3"/>
  <c r="H24" i="3"/>
  <c r="E22" i="3"/>
  <c r="I22" i="3"/>
  <c r="C22" i="3"/>
  <c r="G22" i="3"/>
  <c r="I21" i="3"/>
  <c r="I20" i="3"/>
  <c r="G20" i="3"/>
  <c r="H18" i="3"/>
  <c r="I18" i="3"/>
  <c r="H13" i="3"/>
  <c r="G13" i="3"/>
  <c r="H10" i="3"/>
  <c r="J10" i="3"/>
  <c r="I8" i="3"/>
  <c r="I7" i="3"/>
  <c r="E6" i="3"/>
  <c r="I6" i="3"/>
  <c r="H5" i="3"/>
  <c r="I5" i="3"/>
  <c r="H27" i="3"/>
  <c r="G26" i="3"/>
  <c r="D26" i="3"/>
  <c r="H21" i="3"/>
  <c r="H20" i="3"/>
  <c r="G19" i="3"/>
  <c r="D19" i="3"/>
  <c r="H19" i="3"/>
  <c r="F15" i="3"/>
  <c r="H15" i="3"/>
  <c r="H12" i="3"/>
  <c r="E9" i="3"/>
  <c r="C9" i="3"/>
  <c r="F9" i="3"/>
  <c r="H9" i="3"/>
  <c r="D9" i="3"/>
  <c r="G9" i="3"/>
  <c r="H6" i="3"/>
  <c r="G6" i="3"/>
  <c r="H4" i="3"/>
  <c r="F29" i="3"/>
  <c r="G29" i="3"/>
  <c r="E29" i="3"/>
  <c r="G27" i="3"/>
  <c r="E21" i="3"/>
  <c r="F21" i="3"/>
  <c r="G21" i="3"/>
  <c r="C18" i="3"/>
  <c r="G18" i="3"/>
  <c r="E18" i="3"/>
  <c r="F18" i="3"/>
  <c r="D17" i="3"/>
  <c r="F17" i="3"/>
  <c r="G17" i="3"/>
  <c r="H14" i="3"/>
  <c r="D14" i="3"/>
  <c r="C14" i="3"/>
  <c r="F14" i="3"/>
  <c r="G11" i="3"/>
  <c r="E11" i="3"/>
  <c r="G10" i="3"/>
  <c r="G7" i="3"/>
  <c r="F6" i="3"/>
  <c r="F5" i="3"/>
  <c r="G5" i="3"/>
  <c r="F4" i="3"/>
  <c r="G4" i="3"/>
  <c r="E4" i="3"/>
  <c r="F27" i="3"/>
  <c r="F24" i="3"/>
  <c r="D24" i="3"/>
  <c r="E19" i="3"/>
  <c r="F19" i="3"/>
  <c r="G15" i="3"/>
  <c r="E15" i="3"/>
  <c r="E14" i="3"/>
  <c r="E13" i="3"/>
  <c r="D13" i="3"/>
  <c r="F12" i="3"/>
  <c r="D12" i="3"/>
  <c r="E12" i="3"/>
  <c r="F10" i="3"/>
  <c r="C10" i="3"/>
  <c r="E10" i="3"/>
  <c r="D8" i="3"/>
  <c r="F7" i="3"/>
  <c r="C7" i="3"/>
  <c r="D7" i="3"/>
  <c r="E7" i="3"/>
  <c r="D28" i="3"/>
  <c r="E28" i="3"/>
  <c r="E27" i="3"/>
  <c r="E25" i="3"/>
  <c r="D25" i="3"/>
  <c r="E24" i="3"/>
  <c r="C23" i="3"/>
  <c r="D23" i="3"/>
  <c r="E23" i="3"/>
  <c r="D21" i="3"/>
  <c r="C19" i="3"/>
  <c r="E17" i="3"/>
  <c r="C17" i="3"/>
  <c r="E16" i="3"/>
  <c r="D16" i="3"/>
  <c r="D5" i="3"/>
  <c r="D29" i="3"/>
  <c r="D27" i="3"/>
  <c r="D22" i="3"/>
  <c r="D20" i="3"/>
  <c r="D18" i="3"/>
  <c r="C16" i="3"/>
  <c r="C15" i="3"/>
  <c r="D15" i="3"/>
  <c r="D11" i="3"/>
  <c r="C6" i="3"/>
  <c r="D6" i="3"/>
  <c r="C5" i="3"/>
  <c r="E5" i="3"/>
  <c r="C4" i="3"/>
  <c r="D4" i="3"/>
  <c r="C27" i="3"/>
  <c r="C26" i="3"/>
  <c r="C25" i="3"/>
  <c r="C24" i="3"/>
  <c r="C21" i="3"/>
  <c r="C20" i="3"/>
  <c r="C12" i="3"/>
  <c r="C11" i="3"/>
  <c r="D10" i="3"/>
  <c r="C8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AH30" i="3" l="1"/>
  <c r="AF30" i="3"/>
  <c r="AG30" i="3"/>
  <c r="AE30" i="3"/>
  <c r="AD30" i="3"/>
  <c r="AC30" i="3"/>
  <c r="AB30" i="3"/>
  <c r="AA30" i="3"/>
  <c r="Z30" i="3"/>
  <c r="W30" i="3"/>
  <c r="Y30" i="3"/>
  <c r="X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F30" i="3"/>
  <c r="G30" i="3"/>
  <c r="E30" i="3"/>
  <c r="D30" i="3"/>
  <c r="C30" i="3"/>
  <c r="B30" i="3"/>
  <c r="B32" i="3"/>
  <c r="C34" i="3" l="1"/>
  <c r="C31" i="3"/>
  <c r="F34" i="3"/>
  <c r="F31" i="3"/>
  <c r="K32" i="3"/>
  <c r="K31" i="3"/>
  <c r="O35" i="3"/>
  <c r="O31" i="3"/>
  <c r="S37" i="3"/>
  <c r="S31" i="3"/>
  <c r="X33" i="3"/>
  <c r="X31" i="3"/>
  <c r="AA33" i="3"/>
  <c r="AA31" i="3"/>
  <c r="AE36" i="3"/>
  <c r="AE31" i="3"/>
  <c r="D34" i="3"/>
  <c r="D31" i="3"/>
  <c r="H32" i="3"/>
  <c r="H31" i="3"/>
  <c r="L32" i="3"/>
  <c r="L31" i="3"/>
  <c r="P35" i="3"/>
  <c r="P31" i="3"/>
  <c r="T37" i="3"/>
  <c r="T31" i="3"/>
  <c r="Y33" i="3"/>
  <c r="Y31" i="3"/>
  <c r="AB36" i="3"/>
  <c r="AB31" i="3"/>
  <c r="AG36" i="3"/>
  <c r="AG31" i="3"/>
  <c r="E34" i="3"/>
  <c r="E31" i="3"/>
  <c r="I32" i="3"/>
  <c r="I31" i="3"/>
  <c r="M37" i="3"/>
  <c r="M31" i="3"/>
  <c r="Q35" i="3"/>
  <c r="Q31" i="3"/>
  <c r="U37" i="3"/>
  <c r="U31" i="3"/>
  <c r="W33" i="3"/>
  <c r="W31" i="3"/>
  <c r="AC36" i="3"/>
  <c r="AC31" i="3"/>
  <c r="AF36" i="3"/>
  <c r="AF31" i="3"/>
  <c r="B34" i="3"/>
  <c r="B31" i="3"/>
  <c r="G34" i="3"/>
  <c r="G31" i="3"/>
  <c r="J32" i="3"/>
  <c r="J31" i="3"/>
  <c r="N35" i="3"/>
  <c r="F7" i="4" s="1"/>
  <c r="F11" i="4" s="1"/>
  <c r="N31" i="3"/>
  <c r="R37" i="3"/>
  <c r="R31" i="3"/>
  <c r="V37" i="3"/>
  <c r="H7" i="4" s="1"/>
  <c r="H11" i="4" s="1"/>
  <c r="V31" i="3"/>
  <c r="Z33" i="3"/>
  <c r="Z31" i="3"/>
  <c r="AD32" i="3"/>
  <c r="AD31" i="3"/>
  <c r="AH35" i="3"/>
  <c r="AH31" i="3"/>
  <c r="G7" i="4"/>
  <c r="G11" i="4" s="1"/>
  <c r="D7" i="4"/>
  <c r="D11" i="4" s="1"/>
  <c r="C7" i="4"/>
  <c r="C11" i="4" s="1"/>
  <c r="E7" i="4"/>
  <c r="E11" i="4" s="1"/>
  <c r="G12" i="4" l="1"/>
  <c r="D12" i="4"/>
  <c r="F12" i="4"/>
  <c r="C12" i="4"/>
  <c r="H12" i="4"/>
  <c r="E12" i="4"/>
</calcChain>
</file>

<file path=xl/sharedStrings.xml><?xml version="1.0" encoding="utf-8"?>
<sst xmlns="http://schemas.openxmlformats.org/spreadsheetml/2006/main" count="239" uniqueCount="112">
  <si>
    <t>Správná odpověď</t>
  </si>
  <si>
    <t>Hráč 1</t>
  </si>
  <si>
    <t>Hráč 2</t>
  </si>
  <si>
    <t>Hráč 3</t>
  </si>
  <si>
    <t>Hráč 4</t>
  </si>
  <si>
    <t>Hráč 5</t>
  </si>
  <si>
    <t>Hráč 6</t>
  </si>
  <si>
    <t>Hráč 7</t>
  </si>
  <si>
    <t>Hráč 8</t>
  </si>
  <si>
    <t>Hráč 9</t>
  </si>
  <si>
    <t>Hráč 10</t>
  </si>
  <si>
    <t>Hráč 11</t>
  </si>
  <si>
    <t>Hráč 12</t>
  </si>
  <si>
    <t>Hráč 13</t>
  </si>
  <si>
    <t>Hráč 14</t>
  </si>
  <si>
    <t>Hráč 15</t>
  </si>
  <si>
    <t>Hráč 16</t>
  </si>
  <si>
    <t>Hráč 17</t>
  </si>
  <si>
    <t>Hráč 18</t>
  </si>
  <si>
    <t>Hráč 19</t>
  </si>
  <si>
    <t>Hráč 20</t>
  </si>
  <si>
    <t>Hráč 21</t>
  </si>
  <si>
    <t>Hráč 22</t>
  </si>
  <si>
    <t>Hráč 23</t>
  </si>
  <si>
    <t>Hráč 24</t>
  </si>
  <si>
    <t>Hráč 25</t>
  </si>
  <si>
    <t>Hráč 26</t>
  </si>
  <si>
    <t>Hráč 27</t>
  </si>
  <si>
    <t>Hráč 28</t>
  </si>
  <si>
    <t>Hráč 29</t>
  </si>
  <si>
    <t>Hráč 30</t>
  </si>
  <si>
    <t>Hráč 31</t>
  </si>
  <si>
    <t>Hráč 32</t>
  </si>
  <si>
    <t>Hráč 33</t>
  </si>
  <si>
    <t>Jaký je počet neknihovníků připadající na jednoho knihovníka (v USA)?</t>
  </si>
  <si>
    <t>Úloha 1</t>
  </si>
  <si>
    <t>Jaké je celkové množství hadů chovaných jako domácí mazlíčci v USA, v kilometrech?</t>
  </si>
  <si>
    <t>Úloha 2</t>
  </si>
  <si>
    <t>Jaký he minimální průměr lana \uv{vyrobeného} z vláken DNA, aby bylo dost silné na uzvednutí člověka (v mm)?</t>
  </si>
  <si>
    <t>Úloha 3</t>
  </si>
  <si>
    <t>Jaká je průměrná hmotnost lidské nohy (v kg)?</t>
  </si>
  <si>
    <t>Úloha 4</t>
  </si>
  <si>
    <t>Jaký je počet mravenců na zemi?</t>
  </si>
  <si>
    <t>Úloha 5</t>
  </si>
  <si>
    <t>Jaký je celkový tepelný výkon posádky nukleární ponorky (v kW)?</t>
  </si>
  <si>
    <t>Úloha 6</t>
  </si>
  <si>
    <t>Jaký je celosvětový poměr civilistů na vojáka?</t>
  </si>
  <si>
    <t>Úloha 7</t>
  </si>
  <si>
    <t>Jaký je celkový počet žijících lidských zubů  v USA?</t>
  </si>
  <si>
    <t>Úloha 8</t>
  </si>
  <si>
    <t>Jaký je počet psů připadajících na jednoho vlka (v USA)?</t>
  </si>
  <si>
    <t>Úloha 9</t>
  </si>
  <si>
    <t>Jaká je celková délka všech Plejtváků obrovských v kilometrech?</t>
  </si>
  <si>
    <t>Úloha 10</t>
  </si>
  <si>
    <t>Jaká je váha v gramech lidského vlasu o délce jeden kilometr?</t>
  </si>
  <si>
    <t>Úloha 11</t>
  </si>
  <si>
    <t>Kolik kilogramů zlata by bylo třeba na nákup jednoho kilogramu 64GB MicroSD karet?</t>
  </si>
  <si>
    <t>Úloha 12</t>
  </si>
  <si>
    <t>Jaká je kapacita v petabytech jednoho litru 64GB MicroSD karet?</t>
  </si>
  <si>
    <t>Úloha 13</t>
  </si>
  <si>
    <t>Kolik basketbalových míčů je třeba zavěsit na kazetovou pásku, aby se přetrhla?</t>
  </si>
  <si>
    <t>Úloha 14</t>
  </si>
  <si>
    <t>Jaká je průměrná spotřeba krocanů v USA v milligramech za minutu?</t>
  </si>
  <si>
    <t>Úloha 15</t>
  </si>
  <si>
    <t>Kolik je $10!$s vyjádřeno ve dnech?</t>
  </si>
  <si>
    <t>Úloha 16</t>
  </si>
  <si>
    <t>Kdybyhom prokopali tunel z Horní Lomné do místa konání finále mistrovství světa ve fotbale (Estádio do Maracanã, Rio de Janeiro), zanedbali tření a skočili do této díry, za jak dlouho bychom se objevili na druhé straně? (Uveďte i jednotku)</t>
  </si>
  <si>
    <t>minut</t>
  </si>
  <si>
    <t>Úloha 17</t>
  </si>
  <si>
    <t>Kdybyhom prokopali tunel z Horní Lomné do místa konání finále mistrovství světa ve fotbale v roce 2006 (Olympiastadion Berlín, Berlín), zanedbali tření a skočili do této díry, za jak dlouho bychom se objevili na druhé straně? (Uveďte i jednotku)</t>
  </si>
  <si>
    <t>Úloha 18</t>
  </si>
  <si>
    <t>Kdybychom provrtali podobou díru na měsíci, jdoucí přes střed, a skočili do ní, za jak dlouho bychom se objevili na druhé straně?</t>
  </si>
  <si>
    <t>Úloha 19</t>
  </si>
  <si>
    <t>Jaké je pořadí fibonacciho čísla \textbf{17978720198565577104981084195586024127087428957}? ($F_1 = 1$ a $F_2=1$)</t>
  </si>
  <si>
    <t>Úloha 20</t>
  </si>
  <si>
    <t>Jak daleko má \textbf{201420142014} k nejbliššímu prvočíslu?</t>
  </si>
  <si>
    <t>201420142013</t>
  </si>
  <si>
    <t>Úloha 21</t>
  </si>
  <si>
    <t>Kolik má 201420142014 prvočíselných dělitelů?</t>
  </si>
  <si>
    <t>2x3x7x13x19x37x53x9901</t>
  </si>
  <si>
    <t>Úloha 22</t>
  </si>
  <si>
    <t>Označme $M$ jako nejmenší takové číslo, pro které platí $\sum_{i=1}^{M} \frac1i &gt; 42$. Kolik cifer má $M$?</t>
  </si>
  <si>
    <t>(976532410446924923)</t>
  </si>
  <si>
    <t>Úloha 23</t>
  </si>
  <si>
    <t>Kolik existuje $n$ takových, že $\sum_{i=1}^{n} \frac1i$ má konečný desetinný rozvoj?</t>
  </si>
  <si>
    <t>1,2 a 6</t>
  </si>
  <si>
    <t>Úloha 24</t>
  </si>
  <si>
    <t>Jaký je poměr $\frac{\text{Doba, po kterou trvala druhá světová válka}}{\text{Celkový čas filmů o druhé světové válce}}$?</t>
  </si>
  <si>
    <t>Úloha 25</t>
  </si>
  <si>
    <t>Jak dlouho by mohla pohánět notebook energie, která vznikla při napsání románu z mechanické energii stisku kláves? (Uveďte i jednotku)</t>
  </si>
  <si>
    <t>sekund</t>
  </si>
  <si>
    <t>Úloha 26</t>
  </si>
  <si>
    <t>Tým 1</t>
  </si>
  <si>
    <t>Tým 2</t>
  </si>
  <si>
    <t>Tým 3</t>
  </si>
  <si>
    <t>Tým 4</t>
  </si>
  <si>
    <t>Tým 5</t>
  </si>
  <si>
    <t>Tým 6</t>
  </si>
  <si>
    <t>Celkem bodů</t>
  </si>
  <si>
    <t>Počet členů</t>
  </si>
  <si>
    <t>1. kolo</t>
  </si>
  <si>
    <t>2. kolo</t>
  </si>
  <si>
    <t>3. kolo</t>
  </si>
  <si>
    <t>4. kolo</t>
  </si>
  <si>
    <t>Otázka</t>
  </si>
  <si>
    <t>Poznámka</t>
  </si>
  <si>
    <t>Číslo úlohy</t>
  </si>
  <si>
    <t>Odchylky od správné odpovědi, někdy prohnané logaritmem pro posouzení správnosti řádu spíše než čísla</t>
  </si>
  <si>
    <t>Ohodnocení body a rozpočet bodů do týmů</t>
  </si>
  <si>
    <t>Pořadí</t>
  </si>
  <si>
    <t>Celkem</t>
  </si>
  <si>
    <t>Celkové počty bodů a 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</si>
</sst>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,_K_č_-;\-* #,##0.00,_K_č_-;_-* \-??\ _K_č_-;_-@_-"/>
  </numFmts>
  <fonts count="7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72"/>
      <color theme="5" tint="-0.499984740745262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20"/>
      <color theme="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26" applyNumberFormat="0" applyFill="0" applyAlignment="0" applyProtection="0"/>
  </cellStyleXfs>
  <cellXfs count="83">
    <xf numFmtId="0" fontId="0" fillId="0" borderId="0" xfId="0"/>
    <xf numFmtId="0" fontId="0" fillId="0" borderId="2" xfId="0" applyFont="1" applyBorder="1"/>
    <xf numFmtId="0" fontId="0" fillId="0" borderId="3" xfId="0" applyFont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Font="1" applyBorder="1"/>
    <xf numFmtId="0" fontId="0" fillId="0" borderId="23" xfId="0" applyFont="1" applyBorder="1"/>
    <xf numFmtId="0" fontId="0" fillId="0" borderId="0" xfId="0" applyFont="1"/>
    <xf numFmtId="11" fontId="0" fillId="0" borderId="8" xfId="0" applyNumberFormat="1" applyBorder="1"/>
    <xf numFmtId="0" fontId="0" fillId="0" borderId="0" xfId="0" applyFont="1" applyBorder="1" applyAlignment="1"/>
    <xf numFmtId="0" fontId="0" fillId="0" borderId="2" xfId="0" applyBorder="1"/>
    <xf numFmtId="11" fontId="0" fillId="0" borderId="2" xfId="0" applyNumberFormat="1" applyBorder="1"/>
    <xf numFmtId="0" fontId="0" fillId="0" borderId="3" xfId="0" applyBorder="1"/>
    <xf numFmtId="11" fontId="0" fillId="0" borderId="14" xfId="0" applyNumberFormat="1" applyBorder="1"/>
    <xf numFmtId="1" fontId="0" fillId="0" borderId="19" xfId="1" applyNumberFormat="1" applyFont="1" applyBorder="1" applyAlignment="1" applyProtection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0" borderId="18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8" xfId="0" applyFont="1" applyBorder="1"/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/>
    <xf numFmtId="49" fontId="3" fillId="0" borderId="13" xfId="0" applyNumberFormat="1" applyFont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5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wrapText="1"/>
    </xf>
    <xf numFmtId="0" fontId="3" fillId="0" borderId="10" xfId="0" applyFont="1" applyBorder="1"/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27" xfId="0" applyFont="1" applyBorder="1"/>
    <xf numFmtId="0" fontId="0" fillId="0" borderId="9" xfId="0" applyBorder="1"/>
    <xf numFmtId="0" fontId="0" fillId="0" borderId="13" xfId="0" applyBorder="1"/>
    <xf numFmtId="0" fontId="0" fillId="0" borderId="5" xfId="0" applyBorder="1"/>
    <xf numFmtId="0" fontId="0" fillId="0" borderId="28" xfId="0" applyFont="1" applyBorder="1"/>
    <xf numFmtId="0" fontId="0" fillId="0" borderId="12" xfId="0" applyFont="1" applyBorder="1"/>
    <xf numFmtId="0" fontId="0" fillId="0" borderId="4" xfId="0" applyFont="1" applyBorder="1"/>
    <xf numFmtId="0" fontId="0" fillId="0" borderId="29" xfId="0" applyBorder="1"/>
    <xf numFmtId="0" fontId="0" fillId="0" borderId="9" xfId="0" applyFont="1" applyBorder="1"/>
    <xf numFmtId="0" fontId="0" fillId="0" borderId="1" xfId="0" applyFont="1" applyBorder="1"/>
    <xf numFmtId="0" fontId="0" fillId="0" borderId="31" xfId="0" applyBorder="1"/>
    <xf numFmtId="0" fontId="0" fillId="0" borderId="32" xfId="0" applyBorder="1"/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5" xfId="0" applyBorder="1"/>
    <xf numFmtId="0" fontId="2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24" xfId="0" applyFont="1" applyBorder="1"/>
    <xf numFmtId="0" fontId="5" fillId="0" borderId="27" xfId="0" applyFont="1" applyBorder="1"/>
    <xf numFmtId="0" fontId="5" fillId="0" borderId="22" xfId="0" applyFont="1" applyBorder="1"/>
    <xf numFmtId="0" fontId="5" fillId="0" borderId="23" xfId="0" applyFont="1" applyBorder="1"/>
    <xf numFmtId="0" fontId="4" fillId="0" borderId="0" xfId="2" applyBorder="1" applyAlignment="1">
      <alignment horizontal="center"/>
    </xf>
    <xf numFmtId="0" fontId="4" fillId="0" borderId="26" xfId="2" applyAlignment="1">
      <alignment horizontal="center"/>
    </xf>
    <xf numFmtId="0" fontId="6" fillId="0" borderId="26" xfId="2" applyFont="1" applyAlignment="1">
      <alignment horizontal="center"/>
    </xf>
  </cellXfs>
  <cellStyles count="3">
    <cellStyle name="Čárka" xfId="1" builtinId="3"/>
    <cellStyle name="Nadpis 1" xfId="2" builtinId="16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O28"/>
  <sheetViews>
    <sheetView tabSelected="1" zoomScale="70" zoomScaleNormal="70" workbookViewId="0">
      <pane xSplit="4" ySplit="2" topLeftCell="E3" activePane="bottomRight" state="frozen"/>
      <selection pane="topRight" activeCell="E1" sqref="E1"/>
      <selection pane="bottomLeft" activeCell="A4" sqref="A4"/>
      <selection pane="bottomRight" activeCell="F13" sqref="F13"/>
    </sheetView>
  </sheetViews>
  <sheetFormatPr defaultRowHeight="15" x14ac:dyDescent="0.25"/>
  <cols>
    <col min="1" max="1" width="77.7109375" style="22" customWidth="1"/>
    <col min="2" max="2" width="9.7109375" style="22" customWidth="1"/>
    <col min="3" max="3" width="10" style="23" bestFit="1" customWidth="1"/>
    <col min="4" max="4" width="12.42578125" style="23" customWidth="1"/>
    <col min="5" max="5" width="11" style="3" bestFit="1" customWidth="1"/>
    <col min="6" max="6" width="10" style="3" bestFit="1" customWidth="1"/>
    <col min="7" max="7" width="9.28515625" style="3" customWidth="1"/>
    <col min="8" max="8" width="11" style="3" bestFit="1" customWidth="1"/>
    <col min="9" max="9" width="12" style="3" bestFit="1" customWidth="1"/>
    <col min="10" max="10" width="7.85546875" style="3" customWidth="1"/>
    <col min="11" max="11" width="9.140625" style="3" customWidth="1"/>
    <col min="12" max="12" width="8.85546875" style="3" customWidth="1"/>
    <col min="13" max="13" width="12.140625" style="3"/>
    <col min="14" max="14" width="8.7109375" style="3" customWidth="1"/>
    <col min="15" max="15" width="9.5703125" style="3" customWidth="1"/>
    <col min="16" max="18" width="8.5703125" style="3"/>
    <col min="19" max="19" width="9.28515625" style="3" customWidth="1"/>
    <col min="20" max="20" width="11" style="3" bestFit="1" customWidth="1"/>
    <col min="21" max="23" width="8.5703125" style="3"/>
    <col min="24" max="24" width="8.5703125" style="3" customWidth="1"/>
    <col min="25" max="25" width="8.5703125" style="3"/>
    <col min="26" max="26" width="9" style="3" bestFit="1" customWidth="1"/>
    <col min="27" max="27" width="12" style="3" bestFit="1" customWidth="1"/>
    <col min="28" max="28" width="8.5703125" style="3"/>
    <col min="29" max="29" width="12" style="3" bestFit="1" customWidth="1"/>
    <col min="30" max="30" width="8.5703125" style="3"/>
    <col min="31" max="31" width="12" style="3" bestFit="1" customWidth="1"/>
    <col min="32" max="40" width="8.5703125" style="3"/>
    <col min="41" max="41" width="9.7109375" style="3" customWidth="1"/>
    <col min="42" max="1025" width="8.5703125" style="3"/>
    <col min="1026" max="16384" width="9.140625" style="3"/>
  </cols>
  <sheetData>
    <row r="1" spans="1:41" s="23" customFormat="1" ht="15.75" thickBot="1" x14ac:dyDescent="0.3">
      <c r="A1" s="22"/>
      <c r="B1" s="22"/>
      <c r="E1" s="24" t="s">
        <v>1</v>
      </c>
      <c r="F1" s="25" t="s">
        <v>2</v>
      </c>
      <c r="G1" s="25" t="s">
        <v>3</v>
      </c>
      <c r="H1" s="25" t="s">
        <v>4</v>
      </c>
      <c r="I1" s="25" t="s">
        <v>5</v>
      </c>
      <c r="J1" s="25" t="s">
        <v>6</v>
      </c>
      <c r="K1" s="25" t="s">
        <v>7</v>
      </c>
      <c r="L1" s="25" t="s">
        <v>8</v>
      </c>
      <c r="M1" s="25" t="s">
        <v>9</v>
      </c>
      <c r="N1" s="25" t="s">
        <v>10</v>
      </c>
      <c r="O1" s="25" t="s">
        <v>11</v>
      </c>
      <c r="P1" s="25" t="s">
        <v>12</v>
      </c>
      <c r="Q1" s="25" t="s">
        <v>13</v>
      </c>
      <c r="R1" s="25" t="s">
        <v>14</v>
      </c>
      <c r="S1" s="25" t="s">
        <v>15</v>
      </c>
      <c r="T1" s="25" t="s">
        <v>16</v>
      </c>
      <c r="U1" s="25" t="s">
        <v>17</v>
      </c>
      <c r="V1" s="25" t="s">
        <v>18</v>
      </c>
      <c r="W1" s="25" t="s">
        <v>19</v>
      </c>
      <c r="X1" s="25" t="s">
        <v>20</v>
      </c>
      <c r="Y1" s="25" t="s">
        <v>21</v>
      </c>
      <c r="Z1" s="25" t="s">
        <v>22</v>
      </c>
      <c r="AA1" s="25" t="s">
        <v>23</v>
      </c>
      <c r="AB1" s="25" t="s">
        <v>24</v>
      </c>
      <c r="AC1" s="25" t="s">
        <v>25</v>
      </c>
      <c r="AD1" s="25" t="s">
        <v>26</v>
      </c>
      <c r="AE1" s="25" t="s">
        <v>27</v>
      </c>
      <c r="AF1" s="25" t="s">
        <v>28</v>
      </c>
      <c r="AG1" s="25" t="s">
        <v>29</v>
      </c>
      <c r="AH1" s="25" t="s">
        <v>30</v>
      </c>
      <c r="AI1" s="25" t="s">
        <v>31</v>
      </c>
      <c r="AJ1" s="25" t="s">
        <v>32</v>
      </c>
      <c r="AK1" s="26" t="s">
        <v>33</v>
      </c>
    </row>
    <row r="2" spans="1:41" s="31" customFormat="1" ht="30.75" thickBot="1" x14ac:dyDescent="0.3">
      <c r="A2" s="39" t="s">
        <v>104</v>
      </c>
      <c r="B2" s="43" t="s">
        <v>105</v>
      </c>
      <c r="C2" s="44" t="s">
        <v>106</v>
      </c>
      <c r="D2" s="45" t="s">
        <v>0</v>
      </c>
      <c r="E2" s="28">
        <v>3</v>
      </c>
      <c r="F2" s="29">
        <v>3</v>
      </c>
      <c r="G2" s="29">
        <v>3</v>
      </c>
      <c r="H2" s="29">
        <v>3</v>
      </c>
      <c r="I2" s="29">
        <v>3</v>
      </c>
      <c r="J2" s="29">
        <v>3</v>
      </c>
      <c r="K2" s="29">
        <v>1</v>
      </c>
      <c r="L2" s="29">
        <v>1</v>
      </c>
      <c r="M2" s="29">
        <v>1</v>
      </c>
      <c r="N2" s="29">
        <v>1</v>
      </c>
      <c r="O2" s="29">
        <v>1</v>
      </c>
      <c r="P2" s="29">
        <v>6</v>
      </c>
      <c r="Q2" s="29">
        <v>4</v>
      </c>
      <c r="R2" s="29">
        <v>4</v>
      </c>
      <c r="S2" s="29">
        <v>4</v>
      </c>
      <c r="T2" s="29">
        <v>4</v>
      </c>
      <c r="U2" s="29">
        <v>6</v>
      </c>
      <c r="V2" s="29">
        <v>6</v>
      </c>
      <c r="W2" s="29">
        <v>6</v>
      </c>
      <c r="X2" s="29">
        <v>6</v>
      </c>
      <c r="Y2" s="29">
        <v>6</v>
      </c>
      <c r="Z2" s="29">
        <v>2</v>
      </c>
      <c r="AA2" s="29">
        <v>2</v>
      </c>
      <c r="AB2" s="29">
        <v>2</v>
      </c>
      <c r="AC2" s="29">
        <v>2</v>
      </c>
      <c r="AD2" s="29">
        <v>2</v>
      </c>
      <c r="AE2" s="29">
        <v>5</v>
      </c>
      <c r="AF2" s="29">
        <v>5</v>
      </c>
      <c r="AG2" s="29">
        <v>1</v>
      </c>
      <c r="AH2" s="29">
        <v>5</v>
      </c>
      <c r="AI2" s="29">
        <v>5</v>
      </c>
      <c r="AJ2" s="29">
        <v>5</v>
      </c>
      <c r="AK2" s="30">
        <v>4</v>
      </c>
    </row>
    <row r="3" spans="1:41" x14ac:dyDescent="0.25">
      <c r="A3" s="36" t="s">
        <v>34</v>
      </c>
      <c r="B3" s="40"/>
      <c r="C3" s="41" t="s">
        <v>35</v>
      </c>
      <c r="D3" s="42">
        <v>1961</v>
      </c>
      <c r="E3" s="9">
        <v>2000</v>
      </c>
      <c r="F3" s="17">
        <v>13847</v>
      </c>
      <c r="G3" s="17">
        <v>12500</v>
      </c>
      <c r="H3" s="17">
        <v>30000</v>
      </c>
      <c r="I3" s="17">
        <v>66000</v>
      </c>
      <c r="J3" s="17">
        <v>20000</v>
      </c>
      <c r="K3" s="17">
        <v>500</v>
      </c>
      <c r="L3" s="17">
        <v>1000000</v>
      </c>
      <c r="M3" s="17">
        <v>30000</v>
      </c>
      <c r="N3" s="17">
        <v>196378</v>
      </c>
      <c r="O3" s="17">
        <v>10000</v>
      </c>
      <c r="P3" s="18">
        <v>250000000</v>
      </c>
      <c r="Q3" s="17">
        <v>23</v>
      </c>
      <c r="R3" s="18">
        <v>10000000</v>
      </c>
      <c r="S3" s="17">
        <v>150000</v>
      </c>
      <c r="T3" s="17">
        <v>250000</v>
      </c>
      <c r="U3" s="17">
        <v>100000</v>
      </c>
      <c r="V3" s="17">
        <v>150000</v>
      </c>
      <c r="W3" s="17">
        <v>100000</v>
      </c>
      <c r="X3" s="17">
        <v>10000000</v>
      </c>
      <c r="Y3" s="17">
        <v>170000</v>
      </c>
      <c r="Z3" s="17">
        <v>100000</v>
      </c>
      <c r="AA3" s="17">
        <v>3000</v>
      </c>
      <c r="AB3" s="17">
        <v>4000</v>
      </c>
      <c r="AC3" s="17">
        <v>1000000</v>
      </c>
      <c r="AD3" s="17">
        <v>10001</v>
      </c>
      <c r="AE3" s="17">
        <v>38000</v>
      </c>
      <c r="AF3" s="17">
        <v>349</v>
      </c>
      <c r="AG3" s="17">
        <v>500</v>
      </c>
      <c r="AH3" s="17">
        <v>10001</v>
      </c>
      <c r="AI3" s="17">
        <v>7358</v>
      </c>
      <c r="AJ3" s="17">
        <v>30000</v>
      </c>
      <c r="AK3" s="19">
        <v>10000</v>
      </c>
      <c r="AO3" s="16"/>
    </row>
    <row r="4" spans="1:41" ht="30" x14ac:dyDescent="0.25">
      <c r="A4" s="37" t="s">
        <v>36</v>
      </c>
      <c r="B4" s="34"/>
      <c r="C4" s="27" t="s">
        <v>37</v>
      </c>
      <c r="D4" s="32">
        <v>1529</v>
      </c>
      <c r="E4" s="10">
        <v>20</v>
      </c>
      <c r="F4" s="6">
        <v>258743</v>
      </c>
      <c r="G4" s="6">
        <v>10</v>
      </c>
      <c r="H4" s="6">
        <v>1000000</v>
      </c>
      <c r="I4" s="6">
        <v>23000</v>
      </c>
      <c r="J4" s="6">
        <v>1350</v>
      </c>
      <c r="K4" s="6">
        <v>10</v>
      </c>
      <c r="L4" s="6">
        <v>30000</v>
      </c>
      <c r="M4" s="6">
        <v>1300</v>
      </c>
      <c r="N4" s="6">
        <v>114887</v>
      </c>
      <c r="O4" s="6">
        <v>150</v>
      </c>
      <c r="P4" s="15">
        <v>70000</v>
      </c>
      <c r="Q4" s="6">
        <v>12</v>
      </c>
      <c r="R4" s="6">
        <v>14.5</v>
      </c>
      <c r="S4" s="6">
        <v>600</v>
      </c>
      <c r="T4" s="6">
        <v>2000</v>
      </c>
      <c r="U4" s="6">
        <v>300000</v>
      </c>
      <c r="V4" s="6">
        <v>100</v>
      </c>
      <c r="W4" s="6">
        <v>5000</v>
      </c>
      <c r="X4" s="6">
        <v>25000</v>
      </c>
      <c r="Y4" s="6">
        <v>170</v>
      </c>
      <c r="Z4" s="6">
        <v>0.2</v>
      </c>
      <c r="AA4" s="6">
        <v>1923</v>
      </c>
      <c r="AB4" s="6">
        <v>100</v>
      </c>
      <c r="AC4" s="6">
        <v>2</v>
      </c>
      <c r="AD4" s="6">
        <v>2000000</v>
      </c>
      <c r="AE4" s="6">
        <v>50</v>
      </c>
      <c r="AF4" s="6">
        <v>3490</v>
      </c>
      <c r="AG4" s="6">
        <v>10</v>
      </c>
      <c r="AH4" s="6">
        <v>80008</v>
      </c>
      <c r="AI4" s="6">
        <v>1991</v>
      </c>
      <c r="AJ4" s="6">
        <v>30</v>
      </c>
      <c r="AK4" s="7">
        <v>250</v>
      </c>
      <c r="AO4" s="16"/>
    </row>
    <row r="5" spans="1:41" ht="30" x14ac:dyDescent="0.25">
      <c r="A5" s="37" t="s">
        <v>38</v>
      </c>
      <c r="B5" s="34"/>
      <c r="C5" s="27" t="s">
        <v>39</v>
      </c>
      <c r="D5" s="32">
        <v>20</v>
      </c>
      <c r="E5" s="10">
        <v>20</v>
      </c>
      <c r="F5" s="6">
        <v>20</v>
      </c>
      <c r="G5" s="6">
        <v>50</v>
      </c>
      <c r="H5" s="6">
        <v>1</v>
      </c>
      <c r="I5" s="6">
        <v>60</v>
      </c>
      <c r="J5" s="6">
        <v>4.5</v>
      </c>
      <c r="K5" s="6">
        <v>2</v>
      </c>
      <c r="L5" s="6">
        <v>200</v>
      </c>
      <c r="M5" s="6">
        <v>2</v>
      </c>
      <c r="N5" s="6">
        <v>18</v>
      </c>
      <c r="O5" s="6">
        <v>5</v>
      </c>
      <c r="P5" s="6">
        <v>10</v>
      </c>
      <c r="Q5" s="6">
        <v>45</v>
      </c>
      <c r="R5" s="6">
        <v>30</v>
      </c>
      <c r="S5" s="6">
        <v>67</v>
      </c>
      <c r="T5" s="6">
        <v>25</v>
      </c>
      <c r="U5" s="6">
        <v>500</v>
      </c>
      <c r="V5" s="6">
        <v>5</v>
      </c>
      <c r="W5" s="6">
        <v>3</v>
      </c>
      <c r="X5" s="6">
        <v>10</v>
      </c>
      <c r="Y5" s="6">
        <v>17</v>
      </c>
      <c r="Z5" s="6">
        <v>1000</v>
      </c>
      <c r="AA5" s="6">
        <v>59</v>
      </c>
      <c r="AB5" s="6">
        <v>5</v>
      </c>
      <c r="AC5" s="6">
        <v>3</v>
      </c>
      <c r="AD5" s="6">
        <v>1.5</v>
      </c>
      <c r="AE5" s="6">
        <v>50000</v>
      </c>
      <c r="AF5" s="6">
        <v>37</v>
      </c>
      <c r="AG5" s="6">
        <v>100</v>
      </c>
      <c r="AH5" s="6">
        <v>3</v>
      </c>
      <c r="AI5" s="6">
        <v>15</v>
      </c>
      <c r="AJ5" s="6">
        <v>0.01</v>
      </c>
      <c r="AK5" s="7">
        <v>10</v>
      </c>
      <c r="AO5" s="16"/>
    </row>
    <row r="6" spans="1:41" x14ac:dyDescent="0.25">
      <c r="A6" s="37" t="s">
        <v>40</v>
      </c>
      <c r="B6" s="34"/>
      <c r="C6" s="27" t="s">
        <v>41</v>
      </c>
      <c r="D6" s="32">
        <v>22.1</v>
      </c>
      <c r="E6" s="10">
        <v>8</v>
      </c>
      <c r="F6" s="6">
        <v>20</v>
      </c>
      <c r="G6" s="6">
        <v>10</v>
      </c>
      <c r="H6" s="6">
        <v>10</v>
      </c>
      <c r="I6" s="6">
        <v>6</v>
      </c>
      <c r="J6" s="6">
        <v>15.5</v>
      </c>
      <c r="K6" s="6">
        <v>15</v>
      </c>
      <c r="L6" s="6">
        <v>6</v>
      </c>
      <c r="M6" s="6">
        <v>13</v>
      </c>
      <c r="N6" s="6">
        <v>6.5</v>
      </c>
      <c r="O6" s="6">
        <v>20</v>
      </c>
      <c r="P6" s="6">
        <v>12</v>
      </c>
      <c r="Q6" s="6">
        <v>12</v>
      </c>
      <c r="R6" s="6">
        <v>12.5</v>
      </c>
      <c r="S6" s="6">
        <v>17</v>
      </c>
      <c r="T6" s="6">
        <v>11</v>
      </c>
      <c r="U6" s="6">
        <v>5</v>
      </c>
      <c r="V6" s="6">
        <v>10</v>
      </c>
      <c r="W6" s="6">
        <v>25</v>
      </c>
      <c r="X6" s="6">
        <v>5</v>
      </c>
      <c r="Y6" s="6">
        <v>17</v>
      </c>
      <c r="Z6" s="6">
        <v>10</v>
      </c>
      <c r="AA6" s="6">
        <v>13</v>
      </c>
      <c r="AB6" s="6">
        <v>5.5</v>
      </c>
      <c r="AC6" s="6">
        <v>3</v>
      </c>
      <c r="AD6" s="6">
        <v>3.9</v>
      </c>
      <c r="AE6" s="6">
        <v>13</v>
      </c>
      <c r="AF6" s="6">
        <v>21</v>
      </c>
      <c r="AG6" s="6">
        <v>15</v>
      </c>
      <c r="AH6" s="6">
        <v>8</v>
      </c>
      <c r="AI6" s="6">
        <v>12</v>
      </c>
      <c r="AJ6" s="6">
        <v>8</v>
      </c>
      <c r="AK6" s="7">
        <v>10</v>
      </c>
      <c r="AO6" s="16"/>
    </row>
    <row r="7" spans="1:41" x14ac:dyDescent="0.25">
      <c r="A7" s="37" t="s">
        <v>42</v>
      </c>
      <c r="B7" s="34"/>
      <c r="C7" s="27" t="s">
        <v>43</v>
      </c>
      <c r="D7" s="32">
        <v>1E+16</v>
      </c>
      <c r="E7" s="10">
        <v>9.9999999999999995E-7</v>
      </c>
      <c r="F7" s="6">
        <v>508735241</v>
      </c>
      <c r="G7" s="6">
        <v>70000000000</v>
      </c>
      <c r="H7" s="6">
        <v>1000000000</v>
      </c>
      <c r="I7" s="6">
        <v>15000000000</v>
      </c>
      <c r="J7" s="6">
        <v>3000000000000</v>
      </c>
      <c r="K7" s="6">
        <v>100000000</v>
      </c>
      <c r="L7" s="6">
        <v>100000000</v>
      </c>
      <c r="M7" s="15">
        <v>320000000000</v>
      </c>
      <c r="N7" s="15">
        <v>8.7559999999999992E+34</v>
      </c>
      <c r="O7" s="6">
        <f>PI()*1E+56</f>
        <v>3.1415926535897933E+56</v>
      </c>
      <c r="P7" s="15">
        <v>5000000000</v>
      </c>
      <c r="Q7" s="15">
        <v>6000000000</v>
      </c>
      <c r="R7" s="15">
        <v>8000000000</v>
      </c>
      <c r="S7" s="6">
        <v>170000000000001</v>
      </c>
      <c r="T7" s="15">
        <v>2000000000</v>
      </c>
      <c r="U7" s="15">
        <v>7000000000000000</v>
      </c>
      <c r="V7" s="15">
        <v>20000000000</v>
      </c>
      <c r="W7" s="15">
        <v>700000000000</v>
      </c>
      <c r="X7" s="15">
        <v>1000000000000</v>
      </c>
      <c r="Y7" s="15">
        <v>1700000000</v>
      </c>
      <c r="Z7" s="15">
        <v>20000000000</v>
      </c>
      <c r="AA7" s="6">
        <v>4932013785406</v>
      </c>
      <c r="AB7" s="15">
        <v>3000000000000</v>
      </c>
      <c r="AC7" s="6">
        <v>10000000001</v>
      </c>
      <c r="AD7" s="15">
        <v>3E+26</v>
      </c>
      <c r="AE7" s="6">
        <v>1.00879124596E+17</v>
      </c>
      <c r="AF7" s="15">
        <v>1000000000000000</v>
      </c>
      <c r="AG7" s="15">
        <v>1000000000000</v>
      </c>
      <c r="AH7" s="15">
        <v>100000000000</v>
      </c>
      <c r="AI7" s="15">
        <v>1000000000000</v>
      </c>
      <c r="AJ7" s="15">
        <v>730000000000</v>
      </c>
      <c r="AK7" s="20">
        <v>1000000000000</v>
      </c>
      <c r="AO7" s="16"/>
    </row>
    <row r="8" spans="1:41" x14ac:dyDescent="0.25">
      <c r="A8" s="37" t="s">
        <v>44</v>
      </c>
      <c r="B8" s="34"/>
      <c r="C8" s="27" t="s">
        <v>45</v>
      </c>
      <c r="D8" s="32">
        <v>20.100000000000001</v>
      </c>
      <c r="E8" s="10">
        <v>200</v>
      </c>
      <c r="F8" s="6">
        <v>30</v>
      </c>
      <c r="G8" s="6">
        <v>900</v>
      </c>
      <c r="H8" s="6">
        <v>1000</v>
      </c>
      <c r="I8" s="6">
        <v>450</v>
      </c>
      <c r="J8" s="6">
        <v>70</v>
      </c>
      <c r="K8" s="6">
        <v>1000</v>
      </c>
      <c r="L8" s="6">
        <v>8500</v>
      </c>
      <c r="M8" s="15">
        <v>28000</v>
      </c>
      <c r="N8" s="6">
        <v>4875</v>
      </c>
      <c r="O8" s="6">
        <v>7000</v>
      </c>
      <c r="P8" s="6">
        <v>100000</v>
      </c>
      <c r="Q8" s="6"/>
      <c r="R8" s="6">
        <v>360000</v>
      </c>
      <c r="S8" s="6">
        <v>0.11600000000000001</v>
      </c>
      <c r="T8" s="6">
        <v>20000</v>
      </c>
      <c r="U8" s="6">
        <v>20</v>
      </c>
      <c r="V8" s="6">
        <v>10000</v>
      </c>
      <c r="W8" s="6">
        <v>3</v>
      </c>
      <c r="X8" s="6">
        <v>20</v>
      </c>
      <c r="Y8" s="6">
        <v>170000</v>
      </c>
      <c r="Z8" s="6">
        <v>30</v>
      </c>
      <c r="AA8" s="6">
        <v>90</v>
      </c>
      <c r="AB8" s="6">
        <v>3</v>
      </c>
      <c r="AC8" s="6">
        <v>2</v>
      </c>
      <c r="AD8" s="6">
        <v>1.1259999999999999</v>
      </c>
      <c r="AE8" s="6">
        <v>1000</v>
      </c>
      <c r="AF8" s="6">
        <v>600</v>
      </c>
      <c r="AG8" s="6">
        <v>10</v>
      </c>
      <c r="AH8" s="6">
        <v>1111</v>
      </c>
      <c r="AI8" s="6">
        <v>8</v>
      </c>
      <c r="AJ8" s="6">
        <v>690</v>
      </c>
      <c r="AK8" s="7">
        <v>310</v>
      </c>
      <c r="AO8" s="16"/>
    </row>
    <row r="9" spans="1:41" x14ac:dyDescent="0.25">
      <c r="A9" s="37" t="s">
        <v>46</v>
      </c>
      <c r="B9" s="34"/>
      <c r="C9" s="27" t="s">
        <v>47</v>
      </c>
      <c r="D9" s="32">
        <v>101</v>
      </c>
      <c r="E9" s="10">
        <v>1000</v>
      </c>
      <c r="F9" s="6">
        <v>342</v>
      </c>
      <c r="G9" s="6">
        <v>60000</v>
      </c>
      <c r="H9" s="6">
        <v>10000000</v>
      </c>
      <c r="I9" s="6">
        <v>10000000</v>
      </c>
      <c r="J9" s="6">
        <v>350</v>
      </c>
      <c r="K9" s="6">
        <v>20</v>
      </c>
      <c r="L9" s="6">
        <v>20</v>
      </c>
      <c r="M9" s="6">
        <v>100000</v>
      </c>
      <c r="N9" s="6">
        <v>750000371</v>
      </c>
      <c r="O9" s="6">
        <v>300000</v>
      </c>
      <c r="P9" s="6">
        <f>1/70</f>
        <v>1.4285714285714285E-2</v>
      </c>
      <c r="Q9" s="6">
        <f>1/40</f>
        <v>2.5000000000000001E-2</v>
      </c>
      <c r="R9" s="6">
        <f>1/18</f>
        <v>5.5555555555555552E-2</v>
      </c>
      <c r="S9" s="6">
        <v>2000</v>
      </c>
      <c r="T9" s="6">
        <v>110</v>
      </c>
      <c r="U9" s="6">
        <v>5000</v>
      </c>
      <c r="V9" s="6">
        <v>20</v>
      </c>
      <c r="W9" s="6">
        <v>1000</v>
      </c>
      <c r="X9" s="6">
        <v>1000</v>
      </c>
      <c r="Y9" s="6">
        <v>1700</v>
      </c>
      <c r="Z9" s="6">
        <v>10000</v>
      </c>
      <c r="AA9" s="6">
        <v>17983</v>
      </c>
      <c r="AB9" s="6">
        <v>20000</v>
      </c>
      <c r="AC9" s="6">
        <v>1000</v>
      </c>
      <c r="AD9" s="6">
        <v>75000</v>
      </c>
      <c r="AE9" s="6">
        <v>580</v>
      </c>
      <c r="AF9" s="6">
        <v>201</v>
      </c>
      <c r="AG9" s="6">
        <v>10</v>
      </c>
      <c r="AH9" s="6">
        <v>333</v>
      </c>
      <c r="AI9" s="6">
        <v>13</v>
      </c>
      <c r="AJ9" s="6">
        <v>700</v>
      </c>
      <c r="AK9" s="7">
        <v>300</v>
      </c>
      <c r="AO9" s="16"/>
    </row>
    <row r="10" spans="1:41" x14ac:dyDescent="0.25">
      <c r="A10" s="37" t="s">
        <v>48</v>
      </c>
      <c r="B10" s="34"/>
      <c r="C10" s="27" t="s">
        <v>49</v>
      </c>
      <c r="D10" s="32">
        <v>7010000000</v>
      </c>
      <c r="E10" s="10">
        <v>2000000000</v>
      </c>
      <c r="F10" s="6">
        <v>54321371</v>
      </c>
      <c r="G10" s="6">
        <v>900000000</v>
      </c>
      <c r="H10" s="6">
        <v>2400000000</v>
      </c>
      <c r="I10" s="6">
        <v>31000000000</v>
      </c>
      <c r="J10" s="6">
        <v>6400000000</v>
      </c>
      <c r="K10" s="6">
        <v>2000000000</v>
      </c>
      <c r="L10" s="6">
        <v>480000000</v>
      </c>
      <c r="M10" s="6"/>
      <c r="N10" s="6">
        <v>2160000</v>
      </c>
      <c r="O10" s="6">
        <f>PI()*1000000000</f>
        <v>3141592653.5897932</v>
      </c>
      <c r="P10" s="15">
        <v>6250000000</v>
      </c>
      <c r="Q10" s="15">
        <v>3200000000</v>
      </c>
      <c r="R10" s="15">
        <v>2700000000</v>
      </c>
      <c r="S10" s="15">
        <v>200000000</v>
      </c>
      <c r="T10" s="15">
        <v>9980000000</v>
      </c>
      <c r="U10" s="6">
        <v>5</v>
      </c>
      <c r="V10" s="15">
        <v>6500000000</v>
      </c>
      <c r="W10" s="15">
        <v>6000000000</v>
      </c>
      <c r="X10" s="15">
        <v>100000000000</v>
      </c>
      <c r="Y10" s="15">
        <v>5000000000</v>
      </c>
      <c r="Z10" s="15">
        <v>18000000000</v>
      </c>
      <c r="AA10" s="6">
        <v>401905000</v>
      </c>
      <c r="AB10" s="6">
        <f>32*300000</f>
        <v>9600000</v>
      </c>
      <c r="AC10" s="6">
        <v>20000000001</v>
      </c>
      <c r="AD10" s="15">
        <v>885000000</v>
      </c>
      <c r="AE10" s="6">
        <v>238927607</v>
      </c>
      <c r="AF10" s="6">
        <v>6000002</v>
      </c>
      <c r="AG10" s="15">
        <v>4000000000</v>
      </c>
      <c r="AH10" s="15">
        <v>240000000</v>
      </c>
      <c r="AI10" s="6">
        <v>2560000</v>
      </c>
      <c r="AJ10" s="15">
        <v>7000000000</v>
      </c>
      <c r="AK10" s="20">
        <v>200000</v>
      </c>
      <c r="AO10" s="16"/>
    </row>
    <row r="11" spans="1:41" x14ac:dyDescent="0.25">
      <c r="A11" s="37" t="s">
        <v>50</v>
      </c>
      <c r="B11" s="34"/>
      <c r="C11" s="27" t="s">
        <v>51</v>
      </c>
      <c r="D11" s="32">
        <v>4500</v>
      </c>
      <c r="E11" s="10">
        <v>6</v>
      </c>
      <c r="F11" s="6">
        <v>270</v>
      </c>
      <c r="G11" s="6">
        <v>70</v>
      </c>
      <c r="H11" s="6">
        <v>1006</v>
      </c>
      <c r="I11" s="6">
        <v>500</v>
      </c>
      <c r="J11" s="6">
        <v>9.5</v>
      </c>
      <c r="K11" s="6">
        <v>300</v>
      </c>
      <c r="L11" s="6">
        <v>85</v>
      </c>
      <c r="M11" s="6">
        <v>150</v>
      </c>
      <c r="N11" s="6">
        <v>1796</v>
      </c>
      <c r="O11" s="6">
        <v>10</v>
      </c>
      <c r="P11" s="6">
        <v>9</v>
      </c>
      <c r="Q11" s="6">
        <v>10</v>
      </c>
      <c r="R11" s="6">
        <v>10</v>
      </c>
      <c r="S11" s="6">
        <v>21300</v>
      </c>
      <c r="T11" s="6">
        <v>150</v>
      </c>
      <c r="U11" s="6">
        <v>5000</v>
      </c>
      <c r="V11" s="6">
        <v>15</v>
      </c>
      <c r="W11" s="6">
        <v>0.75</v>
      </c>
      <c r="X11" s="6">
        <v>10000</v>
      </c>
      <c r="Y11" s="6">
        <v>17000</v>
      </c>
      <c r="Z11" s="6">
        <v>100000</v>
      </c>
      <c r="AA11" s="6">
        <v>36902</v>
      </c>
      <c r="AB11" s="6">
        <v>100</v>
      </c>
      <c r="AC11" s="6">
        <v>1000</v>
      </c>
      <c r="AD11" s="6">
        <v>866</v>
      </c>
      <c r="AE11" s="6">
        <v>1000</v>
      </c>
      <c r="AF11" s="6">
        <v>37</v>
      </c>
      <c r="AG11" s="6">
        <v>3</v>
      </c>
      <c r="AH11" s="6">
        <v>10001</v>
      </c>
      <c r="AI11" s="6">
        <v>7535</v>
      </c>
      <c r="AJ11" s="6">
        <v>10</v>
      </c>
      <c r="AK11" s="7">
        <v>100</v>
      </c>
      <c r="AO11" s="16"/>
    </row>
    <row r="12" spans="1:41" x14ac:dyDescent="0.25">
      <c r="A12" s="37" t="s">
        <v>52</v>
      </c>
      <c r="B12" s="34"/>
      <c r="C12" s="27" t="s">
        <v>53</v>
      </c>
      <c r="D12" s="32">
        <v>193.1</v>
      </c>
      <c r="E12" s="10">
        <v>400</v>
      </c>
      <c r="F12" s="6">
        <v>195382</v>
      </c>
      <c r="G12" s="6">
        <v>57</v>
      </c>
      <c r="H12" s="6">
        <v>50</v>
      </c>
      <c r="I12" s="6">
        <v>50000</v>
      </c>
      <c r="J12" s="6">
        <v>35000</v>
      </c>
      <c r="K12" s="6">
        <v>10</v>
      </c>
      <c r="L12" s="6">
        <v>325</v>
      </c>
      <c r="M12" s="6">
        <v>30</v>
      </c>
      <c r="N12" s="6">
        <v>476</v>
      </c>
      <c r="O12" s="6">
        <v>300</v>
      </c>
      <c r="P12" s="6">
        <v>30000</v>
      </c>
      <c r="Q12" s="6">
        <v>487</v>
      </c>
      <c r="R12" s="6">
        <v>400</v>
      </c>
      <c r="S12" s="6">
        <v>32</v>
      </c>
      <c r="T12" s="6">
        <v>5000</v>
      </c>
      <c r="U12" s="6">
        <v>500000</v>
      </c>
      <c r="V12" s="6">
        <v>1000</v>
      </c>
      <c r="W12" s="6">
        <v>500</v>
      </c>
      <c r="X12" s="6">
        <v>1000</v>
      </c>
      <c r="Y12" s="6">
        <v>1700</v>
      </c>
      <c r="Z12" s="6">
        <v>100000</v>
      </c>
      <c r="AA12" s="6">
        <v>569301240</v>
      </c>
      <c r="AB12" s="6">
        <v>50</v>
      </c>
      <c r="AC12" s="6">
        <v>1.2</v>
      </c>
      <c r="AD12" s="6">
        <v>3856</v>
      </c>
      <c r="AE12" s="6">
        <v>2890</v>
      </c>
      <c r="AF12" s="6">
        <v>3309</v>
      </c>
      <c r="AG12" s="6">
        <v>200</v>
      </c>
      <c r="AH12" s="6">
        <v>30003</v>
      </c>
      <c r="AI12" s="6">
        <v>17</v>
      </c>
      <c r="AJ12" s="6">
        <v>1000</v>
      </c>
      <c r="AK12" s="7">
        <v>2000</v>
      </c>
      <c r="AO12" s="16"/>
    </row>
    <row r="13" spans="1:41" x14ac:dyDescent="0.25">
      <c r="A13" s="37" t="s">
        <v>54</v>
      </c>
      <c r="B13" s="34"/>
      <c r="C13" s="27" t="s">
        <v>55</v>
      </c>
      <c r="D13" s="32">
        <v>6.5</v>
      </c>
      <c r="E13" s="10">
        <v>20</v>
      </c>
      <c r="F13" s="6">
        <v>25</v>
      </c>
      <c r="G13" s="6">
        <v>10</v>
      </c>
      <c r="H13" s="6">
        <v>1000</v>
      </c>
      <c r="I13" s="6">
        <v>15</v>
      </c>
      <c r="J13" s="6">
        <v>465</v>
      </c>
      <c r="K13" s="6">
        <v>50</v>
      </c>
      <c r="L13" s="6">
        <v>30</v>
      </c>
      <c r="M13" s="6">
        <v>22</v>
      </c>
      <c r="N13" s="6">
        <v>106</v>
      </c>
      <c r="O13" s="6">
        <v>100</v>
      </c>
      <c r="P13" s="6">
        <v>20</v>
      </c>
      <c r="Q13" s="6">
        <v>78</v>
      </c>
      <c r="R13" s="6">
        <v>18</v>
      </c>
      <c r="S13" s="6">
        <v>132</v>
      </c>
      <c r="T13" s="6">
        <v>100</v>
      </c>
      <c r="U13" s="6">
        <v>5</v>
      </c>
      <c r="V13" s="6">
        <v>10</v>
      </c>
      <c r="W13" s="6">
        <v>200</v>
      </c>
      <c r="X13" s="6">
        <v>30</v>
      </c>
      <c r="Y13" s="6">
        <v>85</v>
      </c>
      <c r="Z13" s="6">
        <v>20</v>
      </c>
      <c r="AA13" s="6">
        <v>20</v>
      </c>
      <c r="AB13" s="6">
        <f>2.5*PI()</f>
        <v>7.8539816339744828</v>
      </c>
      <c r="AC13" s="6">
        <v>0.89</v>
      </c>
      <c r="AD13" s="6">
        <v>40</v>
      </c>
      <c r="AE13" s="6">
        <v>36</v>
      </c>
      <c r="AF13" s="6">
        <v>100</v>
      </c>
      <c r="AG13" s="6">
        <v>5</v>
      </c>
      <c r="AH13" s="6">
        <v>22</v>
      </c>
      <c r="AI13" s="6">
        <v>157</v>
      </c>
      <c r="AJ13" s="6">
        <v>2300</v>
      </c>
      <c r="AK13" s="7">
        <v>10</v>
      </c>
      <c r="AO13" s="16"/>
    </row>
    <row r="14" spans="1:41" ht="30" x14ac:dyDescent="0.25">
      <c r="A14" s="37" t="s">
        <v>56</v>
      </c>
      <c r="B14" s="34"/>
      <c r="C14" s="27" t="s">
        <v>57</v>
      </c>
      <c r="D14" s="32">
        <v>2.1800000000000002</v>
      </c>
      <c r="E14" s="10">
        <v>1</v>
      </c>
      <c r="F14" s="6">
        <v>10</v>
      </c>
      <c r="G14" s="6">
        <v>5</v>
      </c>
      <c r="H14" s="6">
        <v>20</v>
      </c>
      <c r="I14" s="6">
        <v>10</v>
      </c>
      <c r="J14" s="6">
        <v>2.3E-2</v>
      </c>
      <c r="K14" s="6">
        <v>0.5</v>
      </c>
      <c r="L14" s="6">
        <v>0.03</v>
      </c>
      <c r="M14" s="6">
        <v>2</v>
      </c>
      <c r="N14" s="6">
        <v>16</v>
      </c>
      <c r="O14" s="6">
        <v>10</v>
      </c>
      <c r="P14" s="6">
        <v>70</v>
      </c>
      <c r="Q14" s="6">
        <v>2.2999999999999998</v>
      </c>
      <c r="R14" s="6">
        <v>3</v>
      </c>
      <c r="S14" s="6">
        <v>0.5</v>
      </c>
      <c r="T14" s="6">
        <v>1.8</v>
      </c>
      <c r="U14" s="6">
        <v>0.25</v>
      </c>
      <c r="V14" s="6">
        <v>2</v>
      </c>
      <c r="W14" s="6">
        <v>2</v>
      </c>
      <c r="X14" s="6">
        <v>10</v>
      </c>
      <c r="Y14" s="6">
        <v>1.7</v>
      </c>
      <c r="Z14" s="6">
        <v>5</v>
      </c>
      <c r="AA14" s="6">
        <v>0.56932019</v>
      </c>
      <c r="AB14" s="6">
        <v>100</v>
      </c>
      <c r="AC14" s="6">
        <v>13</v>
      </c>
      <c r="AD14" s="6">
        <v>0.56358934299999996</v>
      </c>
      <c r="AE14" s="6">
        <v>19</v>
      </c>
      <c r="AF14" s="6">
        <v>1.2</v>
      </c>
      <c r="AG14" s="6">
        <v>5</v>
      </c>
      <c r="AH14" s="6">
        <v>0.4</v>
      </c>
      <c r="AI14" s="6">
        <v>3</v>
      </c>
      <c r="AJ14" s="6">
        <v>0.5</v>
      </c>
      <c r="AK14" s="7">
        <v>0.5</v>
      </c>
      <c r="AO14" s="16"/>
    </row>
    <row r="15" spans="1:41" x14ac:dyDescent="0.25">
      <c r="A15" s="37" t="s">
        <v>58</v>
      </c>
      <c r="B15" s="34"/>
      <c r="C15" s="27" t="s">
        <v>59</v>
      </c>
      <c r="D15" s="32">
        <v>0.42531691999999999</v>
      </c>
      <c r="E15" s="10">
        <v>50</v>
      </c>
      <c r="F15" s="6">
        <v>273</v>
      </c>
      <c r="G15" s="6">
        <v>9</v>
      </c>
      <c r="H15" s="6">
        <v>1000000</v>
      </c>
      <c r="I15" s="6">
        <v>6</v>
      </c>
      <c r="J15" s="6">
        <v>0.51</v>
      </c>
      <c r="K15" s="6">
        <v>6.3999999999999997E-5</v>
      </c>
      <c r="L15" s="6">
        <v>1034</v>
      </c>
      <c r="M15" s="6">
        <v>83</v>
      </c>
      <c r="N15" s="6">
        <v>60</v>
      </c>
      <c r="O15" s="6">
        <v>1020</v>
      </c>
      <c r="P15" s="6">
        <v>100000</v>
      </c>
      <c r="Q15" s="6"/>
      <c r="R15" s="6">
        <v>314</v>
      </c>
      <c r="S15" s="6">
        <v>1000</v>
      </c>
      <c r="T15" s="6">
        <v>12</v>
      </c>
      <c r="U15" s="6">
        <v>100</v>
      </c>
      <c r="V15" s="6">
        <v>50000</v>
      </c>
      <c r="W15" s="6">
        <v>0.5</v>
      </c>
      <c r="X15" s="6">
        <v>64</v>
      </c>
      <c r="Y15" s="6">
        <v>17</v>
      </c>
      <c r="Z15" s="15">
        <v>10000000000</v>
      </c>
      <c r="AA15" s="6">
        <v>64</v>
      </c>
      <c r="AB15" s="6">
        <f>1*64/(1000000*0.02*0.03*0.005*1000)</f>
        <v>2.1333333333333333E-2</v>
      </c>
      <c r="AC15" s="15">
        <v>5E+20</v>
      </c>
      <c r="AD15" s="6">
        <v>3</v>
      </c>
      <c r="AE15" s="6">
        <v>27</v>
      </c>
      <c r="AF15" s="6">
        <v>1700</v>
      </c>
      <c r="AG15" s="6">
        <v>1000</v>
      </c>
      <c r="AH15" s="6">
        <v>33</v>
      </c>
      <c r="AI15" s="6">
        <v>42</v>
      </c>
      <c r="AJ15" s="6">
        <v>23</v>
      </c>
      <c r="AK15" s="20">
        <v>13000000</v>
      </c>
      <c r="AO15" s="16"/>
    </row>
    <row r="16" spans="1:41" x14ac:dyDescent="0.25">
      <c r="A16" s="37" t="s">
        <v>60</v>
      </c>
      <c r="B16" s="34"/>
      <c r="C16" s="27" t="s">
        <v>61</v>
      </c>
      <c r="D16" s="32">
        <v>2.5</v>
      </c>
      <c r="E16" s="10">
        <v>3</v>
      </c>
      <c r="F16" s="6">
        <v>21</v>
      </c>
      <c r="G16" s="6">
        <v>1</v>
      </c>
      <c r="H16" s="6">
        <v>5</v>
      </c>
      <c r="I16" s="6">
        <v>2</v>
      </c>
      <c r="J16" s="6">
        <v>6</v>
      </c>
      <c r="K16" s="6">
        <v>100</v>
      </c>
      <c r="L16" s="6">
        <v>43</v>
      </c>
      <c r="M16" s="6">
        <v>67</v>
      </c>
      <c r="N16" s="6">
        <v>165</v>
      </c>
      <c r="O16" s="6">
        <v>120</v>
      </c>
      <c r="P16" s="6">
        <v>3</v>
      </c>
      <c r="Q16" s="6">
        <v>10</v>
      </c>
      <c r="R16" s="6">
        <v>8</v>
      </c>
      <c r="S16" s="6">
        <v>1</v>
      </c>
      <c r="T16" s="6">
        <v>1</v>
      </c>
      <c r="U16" s="6">
        <v>50</v>
      </c>
      <c r="V16" s="6">
        <v>10</v>
      </c>
      <c r="W16" s="6">
        <v>10</v>
      </c>
      <c r="X16" s="6">
        <v>30</v>
      </c>
      <c r="Y16" s="6">
        <v>170</v>
      </c>
      <c r="Z16" s="6">
        <v>1</v>
      </c>
      <c r="AA16" s="6">
        <v>9</v>
      </c>
      <c r="AB16" s="6">
        <v>5</v>
      </c>
      <c r="AC16" s="6">
        <v>27.1</v>
      </c>
      <c r="AD16" s="6">
        <v>23</v>
      </c>
      <c r="AE16" s="6">
        <v>21</v>
      </c>
      <c r="AF16" s="6">
        <v>9.6999999999999993</v>
      </c>
      <c r="AG16" s="6">
        <v>10</v>
      </c>
      <c r="AH16" s="6">
        <v>6.5</v>
      </c>
      <c r="AI16" s="6">
        <v>3</v>
      </c>
      <c r="AJ16" s="6">
        <v>11</v>
      </c>
      <c r="AK16" s="7">
        <v>2</v>
      </c>
      <c r="AO16" s="16"/>
    </row>
    <row r="17" spans="1:41" x14ac:dyDescent="0.25">
      <c r="A17" s="37" t="s">
        <v>62</v>
      </c>
      <c r="B17" s="34"/>
      <c r="C17" s="27" t="s">
        <v>63</v>
      </c>
      <c r="D17" s="32">
        <v>14.2</v>
      </c>
      <c r="E17" s="10">
        <v>0.5</v>
      </c>
      <c r="F17" s="6">
        <v>138</v>
      </c>
      <c r="G17" s="6">
        <v>300</v>
      </c>
      <c r="H17" s="6">
        <v>1000000</v>
      </c>
      <c r="I17" s="6">
        <v>20000</v>
      </c>
      <c r="J17" s="6">
        <v>20000000</v>
      </c>
      <c r="K17" s="6">
        <v>100</v>
      </c>
      <c r="L17" s="6">
        <v>548.36</v>
      </c>
      <c r="M17" s="6">
        <v>660</v>
      </c>
      <c r="N17" s="6">
        <v>1.69</v>
      </c>
      <c r="O17" s="6">
        <v>6</v>
      </c>
      <c r="P17" s="6">
        <v>300</v>
      </c>
      <c r="Q17" s="6">
        <v>1800</v>
      </c>
      <c r="R17" s="6">
        <v>18000</v>
      </c>
      <c r="S17" s="6">
        <v>100000000</v>
      </c>
      <c r="T17" s="6">
        <v>700</v>
      </c>
      <c r="U17" s="6">
        <v>100000</v>
      </c>
      <c r="V17" s="6">
        <v>500</v>
      </c>
      <c r="W17" s="6">
        <v>20000</v>
      </c>
      <c r="X17" s="6">
        <v>10000</v>
      </c>
      <c r="Y17" s="6">
        <v>170</v>
      </c>
      <c r="Z17" s="6">
        <v>1000</v>
      </c>
      <c r="AA17" s="6">
        <v>2000</v>
      </c>
      <c r="AB17" s="6">
        <f>300000*2000/(365*24*60)</f>
        <v>1141.552511415525</v>
      </c>
      <c r="AC17" s="6">
        <v>10000</v>
      </c>
      <c r="AD17" s="6">
        <v>135</v>
      </c>
      <c r="AE17" s="6">
        <v>1000</v>
      </c>
      <c r="AF17" s="6">
        <v>316</v>
      </c>
      <c r="AG17" s="6">
        <v>35</v>
      </c>
      <c r="AH17" s="6">
        <v>12221</v>
      </c>
      <c r="AI17" s="6">
        <v>4224</v>
      </c>
      <c r="AJ17" s="6">
        <v>1000</v>
      </c>
      <c r="AK17" s="20">
        <v>5000000</v>
      </c>
      <c r="AO17" s="16"/>
    </row>
    <row r="18" spans="1:41" x14ac:dyDescent="0.25">
      <c r="A18" s="37" t="s">
        <v>64</v>
      </c>
      <c r="B18" s="34"/>
      <c r="C18" s="27" t="s">
        <v>65</v>
      </c>
      <c r="D18" s="32">
        <v>42</v>
      </c>
      <c r="E18" s="10">
        <v>5</v>
      </c>
      <c r="F18" s="6">
        <v>1</v>
      </c>
      <c r="G18" s="6">
        <v>14</v>
      </c>
      <c r="H18" s="6">
        <v>28</v>
      </c>
      <c r="I18" s="6">
        <v>10</v>
      </c>
      <c r="J18" s="6">
        <v>0.9</v>
      </c>
      <c r="K18" s="6">
        <v>4</v>
      </c>
      <c r="L18" s="6">
        <v>11</v>
      </c>
      <c r="M18" s="6">
        <v>7</v>
      </c>
      <c r="N18" s="6">
        <v>9</v>
      </c>
      <c r="O18" s="6">
        <v>10</v>
      </c>
      <c r="P18" s="6">
        <v>42</v>
      </c>
      <c r="Q18" s="6">
        <v>42</v>
      </c>
      <c r="R18" s="6">
        <v>42</v>
      </c>
      <c r="S18" s="6">
        <v>200</v>
      </c>
      <c r="T18" s="6">
        <v>42</v>
      </c>
      <c r="U18" s="6">
        <v>40</v>
      </c>
      <c r="V18" s="6">
        <v>42</v>
      </c>
      <c r="W18" s="6"/>
      <c r="X18" s="6">
        <v>42</v>
      </c>
      <c r="Y18" s="6">
        <v>42</v>
      </c>
      <c r="Z18" s="6">
        <v>0.3</v>
      </c>
      <c r="AA18" s="6"/>
      <c r="AB18" s="6"/>
      <c r="AC18" s="6">
        <v>0.4</v>
      </c>
      <c r="AD18" s="6">
        <v>2</v>
      </c>
      <c r="AE18" s="6">
        <v>91200</v>
      </c>
      <c r="AF18" s="6">
        <v>28</v>
      </c>
      <c r="AG18" s="6">
        <v>100</v>
      </c>
      <c r="AH18" s="6">
        <v>100</v>
      </c>
      <c r="AI18" s="6">
        <v>512</v>
      </c>
      <c r="AJ18" s="6">
        <v>0.1</v>
      </c>
      <c r="AK18" s="7">
        <v>7</v>
      </c>
      <c r="AO18" s="16"/>
    </row>
    <row r="19" spans="1:41" ht="45" x14ac:dyDescent="0.25">
      <c r="A19" s="37" t="s">
        <v>66</v>
      </c>
      <c r="B19" s="34" t="s">
        <v>67</v>
      </c>
      <c r="C19" s="27" t="s">
        <v>68</v>
      </c>
      <c r="D19" s="32">
        <v>42.2</v>
      </c>
      <c r="E19" s="10">
        <v>60</v>
      </c>
      <c r="F19" s="6">
        <f>7*24*60</f>
        <v>10080</v>
      </c>
      <c r="G19" s="6">
        <v>7</v>
      </c>
      <c r="H19" s="6">
        <f>5*60</f>
        <v>300</v>
      </c>
      <c r="I19" s="6">
        <v>999999999999</v>
      </c>
      <c r="J19" s="6">
        <v>3</v>
      </c>
      <c r="K19" s="6">
        <v>30</v>
      </c>
      <c r="L19" s="6">
        <f>23*60</f>
        <v>1380</v>
      </c>
      <c r="M19" s="6">
        <f>9*60</f>
        <v>540</v>
      </c>
      <c r="N19" s="6">
        <v>999999999999</v>
      </c>
      <c r="O19" s="6">
        <f>4*60</f>
        <v>240</v>
      </c>
      <c r="P19" s="6"/>
      <c r="Q19" s="6">
        <v>24</v>
      </c>
      <c r="R19" s="6">
        <v>18</v>
      </c>
      <c r="S19" s="6">
        <v>999999999999</v>
      </c>
      <c r="T19" s="6">
        <v>11</v>
      </c>
      <c r="U19" s="6">
        <f>2*60</f>
        <v>120</v>
      </c>
      <c r="V19" s="6">
        <f>8*60</f>
        <v>480</v>
      </c>
      <c r="W19" s="6">
        <v>154</v>
      </c>
      <c r="X19" s="6">
        <v>60</v>
      </c>
      <c r="Y19" s="6">
        <v>170</v>
      </c>
      <c r="Z19" s="6">
        <f>24*60</f>
        <v>1440</v>
      </c>
      <c r="AA19" s="6"/>
      <c r="AB19" s="6">
        <f>1.5*365*24*60</f>
        <v>788400</v>
      </c>
      <c r="AC19" s="6">
        <f>83*365*24*60</f>
        <v>43624800</v>
      </c>
      <c r="AD19" s="6">
        <f>7*60</f>
        <v>420</v>
      </c>
      <c r="AE19" s="6">
        <v>49</v>
      </c>
      <c r="AF19" s="6">
        <v>31</v>
      </c>
      <c r="AG19" s="6">
        <v>180</v>
      </c>
      <c r="AH19" s="6">
        <v>20</v>
      </c>
      <c r="AI19" s="6">
        <v>24</v>
      </c>
      <c r="AJ19" s="6">
        <v>40</v>
      </c>
      <c r="AK19" s="7">
        <v>60</v>
      </c>
      <c r="AO19" s="16"/>
    </row>
    <row r="20" spans="1:41" ht="45" x14ac:dyDescent="0.25">
      <c r="A20" s="37" t="s">
        <v>69</v>
      </c>
      <c r="B20" s="34" t="s">
        <v>67</v>
      </c>
      <c r="C20" s="27" t="s">
        <v>70</v>
      </c>
      <c r="D20" s="32">
        <v>42.2</v>
      </c>
      <c r="E20" s="10">
        <v>60</v>
      </c>
      <c r="F20" s="6">
        <f>6*60</f>
        <v>360</v>
      </c>
      <c r="G20" s="6">
        <v>1.5</v>
      </c>
      <c r="H20" s="6">
        <v>30</v>
      </c>
      <c r="I20" s="6">
        <v>999999999999</v>
      </c>
      <c r="J20" s="6">
        <v>999999999999</v>
      </c>
      <c r="K20" s="6">
        <v>2</v>
      </c>
      <c r="L20" s="6">
        <f>10*60</f>
        <v>600</v>
      </c>
      <c r="M20" s="6">
        <v>90</v>
      </c>
      <c r="N20" s="6">
        <f>4*60</f>
        <v>240</v>
      </c>
      <c r="O20" s="6">
        <v>999999999999</v>
      </c>
      <c r="P20" s="6">
        <v>60</v>
      </c>
      <c r="Q20" s="6">
        <v>12</v>
      </c>
      <c r="R20" s="6">
        <v>4</v>
      </c>
      <c r="S20" s="6">
        <f>S19</f>
        <v>999999999999</v>
      </c>
      <c r="T20" s="6">
        <v>11</v>
      </c>
      <c r="U20" s="6">
        <v>60</v>
      </c>
      <c r="V20" s="6"/>
      <c r="W20" s="6">
        <v>55</v>
      </c>
      <c r="X20" s="6">
        <v>30</v>
      </c>
      <c r="Y20" s="6">
        <v>17</v>
      </c>
      <c r="Z20" s="6">
        <f>4*60</f>
        <v>240</v>
      </c>
      <c r="AA20" s="6">
        <f>3*60+36+50/60</f>
        <v>216.83333333333334</v>
      </c>
      <c r="AB20" s="6"/>
      <c r="AC20" s="6">
        <v>15</v>
      </c>
      <c r="AD20" s="6">
        <f>AD19</f>
        <v>420</v>
      </c>
      <c r="AE20" s="6">
        <v>6</v>
      </c>
      <c r="AF20" s="6">
        <v>31</v>
      </c>
      <c r="AG20" s="6">
        <v>30</v>
      </c>
      <c r="AH20" s="6">
        <v>30</v>
      </c>
      <c r="AI20" s="6">
        <v>2</v>
      </c>
      <c r="AJ20" s="6">
        <v>2</v>
      </c>
      <c r="AK20" s="7">
        <v>30</v>
      </c>
      <c r="AO20" s="16"/>
    </row>
    <row r="21" spans="1:41" ht="30" x14ac:dyDescent="0.25">
      <c r="A21" s="37" t="s">
        <v>71</v>
      </c>
      <c r="B21" s="34" t="s">
        <v>67</v>
      </c>
      <c r="C21" s="27" t="s">
        <v>72</v>
      </c>
      <c r="D21" s="32">
        <v>53</v>
      </c>
      <c r="E21" s="10">
        <v>120</v>
      </c>
      <c r="F21" s="6">
        <f>30*24*60</f>
        <v>43200</v>
      </c>
      <c r="G21" s="6">
        <v>4</v>
      </c>
      <c r="H21" s="6">
        <v>40</v>
      </c>
      <c r="I21" s="6">
        <v>999999999999</v>
      </c>
      <c r="J21" s="6">
        <v>21</v>
      </c>
      <c r="K21" s="6">
        <v>20</v>
      </c>
      <c r="L21" s="6">
        <f>15*60</f>
        <v>900</v>
      </c>
      <c r="M21" s="6">
        <f>81*60</f>
        <v>4860</v>
      </c>
      <c r="N21" s="6">
        <f>9*60</f>
        <v>540</v>
      </c>
      <c r="O21" s="6">
        <f>O20</f>
        <v>999999999999</v>
      </c>
      <c r="P21" s="6">
        <v>40</v>
      </c>
      <c r="Q21" s="6">
        <f>60*2.5</f>
        <v>150</v>
      </c>
      <c r="R21" s="6">
        <v>180</v>
      </c>
      <c r="S21" s="6">
        <f>S20</f>
        <v>999999999999</v>
      </c>
      <c r="T21" s="6">
        <v>200</v>
      </c>
      <c r="U21" s="6">
        <f>24*60</f>
        <v>1440</v>
      </c>
      <c r="V21" s="6">
        <v>180</v>
      </c>
      <c r="W21" s="6">
        <f>0.5*365*24*60</f>
        <v>262800</v>
      </c>
      <c r="X21" s="6">
        <v>15</v>
      </c>
      <c r="Y21" s="6">
        <v>51</v>
      </c>
      <c r="Z21" s="6">
        <f>5*24*60</f>
        <v>7200</v>
      </c>
      <c r="AA21" s="6"/>
      <c r="AB21" s="6">
        <v>999999999999</v>
      </c>
      <c r="AC21" s="15">
        <v>1E+19</v>
      </c>
      <c r="AD21" s="6">
        <v>180</v>
      </c>
      <c r="AE21" s="6">
        <v>15</v>
      </c>
      <c r="AF21" s="6">
        <v>31</v>
      </c>
      <c r="AG21" s="6">
        <v>180</v>
      </c>
      <c r="AH21" s="6">
        <v>10</v>
      </c>
      <c r="AI21" s="6">
        <v>30</v>
      </c>
      <c r="AJ21" s="6">
        <v>10</v>
      </c>
      <c r="AK21" s="7">
        <v>30</v>
      </c>
      <c r="AO21" s="16"/>
    </row>
    <row r="22" spans="1:41" ht="45" x14ac:dyDescent="0.25">
      <c r="A22" s="37" t="s">
        <v>73</v>
      </c>
      <c r="B22" s="34"/>
      <c r="C22" s="27" t="s">
        <v>74</v>
      </c>
      <c r="D22" s="32">
        <v>223</v>
      </c>
      <c r="E22" s="10">
        <v>1286</v>
      </c>
      <c r="F22" s="6">
        <v>7532</v>
      </c>
      <c r="G22" s="6">
        <v>725</v>
      </c>
      <c r="H22" s="6">
        <v>500000000000</v>
      </c>
      <c r="I22" s="6">
        <v>1000000</v>
      </c>
      <c r="J22" s="6">
        <v>50000</v>
      </c>
      <c r="K22" s="6">
        <v>2000</v>
      </c>
      <c r="L22" s="6"/>
      <c r="M22" s="6"/>
      <c r="N22" s="6">
        <v>1356</v>
      </c>
      <c r="O22" s="6">
        <v>31337</v>
      </c>
      <c r="P22" s="6">
        <v>100000</v>
      </c>
      <c r="Q22" s="6">
        <v>12000</v>
      </c>
      <c r="R22" s="6">
        <v>0</v>
      </c>
      <c r="S22" s="15">
        <v>1000000000000000</v>
      </c>
      <c r="T22" s="6">
        <f>1.5E+21+3</f>
        <v>1.5E+21</v>
      </c>
      <c r="U22" s="6">
        <v>20</v>
      </c>
      <c r="V22" s="15">
        <v>1000000</v>
      </c>
      <c r="W22" s="6">
        <v>100000</v>
      </c>
      <c r="X22" s="6">
        <v>16</v>
      </c>
      <c r="Y22" s="15">
        <v>1.7000000000000001E+61</v>
      </c>
      <c r="Z22" s="6">
        <v>1000001</v>
      </c>
      <c r="AA22" s="6">
        <v>355</v>
      </c>
      <c r="AB22" s="6">
        <v>200000</v>
      </c>
      <c r="AC22" s="6">
        <v>783</v>
      </c>
      <c r="AD22" s="15">
        <v>3.55E+17</v>
      </c>
      <c r="AE22" s="6">
        <v>256</v>
      </c>
      <c r="AF22" s="6">
        <v>42</v>
      </c>
      <c r="AG22" s="15">
        <v>450000000</v>
      </c>
      <c r="AH22" s="6">
        <v>150</v>
      </c>
      <c r="AI22" s="6">
        <v>1991</v>
      </c>
      <c r="AJ22" s="6">
        <v>34</v>
      </c>
      <c r="AK22" s="7">
        <v>12345</v>
      </c>
      <c r="AO22" s="16"/>
    </row>
    <row r="23" spans="1:41" ht="30" x14ac:dyDescent="0.25">
      <c r="A23" s="37" t="s">
        <v>75</v>
      </c>
      <c r="B23" s="34" t="s">
        <v>76</v>
      </c>
      <c r="C23" s="27" t="s">
        <v>77</v>
      </c>
      <c r="D23" s="32">
        <v>1</v>
      </c>
      <c r="E23" s="10">
        <v>45</v>
      </c>
      <c r="F23" s="6">
        <v>0</v>
      </c>
      <c r="G23" s="6">
        <v>57</v>
      </c>
      <c r="H23" s="6">
        <v>20000</v>
      </c>
      <c r="I23" s="6">
        <v>201420142010</v>
      </c>
      <c r="J23" s="6">
        <v>1</v>
      </c>
      <c r="K23" s="6">
        <v>300</v>
      </c>
      <c r="L23" s="6">
        <v>19</v>
      </c>
      <c r="M23" s="6">
        <v>1</v>
      </c>
      <c r="N23" s="6">
        <v>19</v>
      </c>
      <c r="O23" s="6">
        <v>11</v>
      </c>
      <c r="P23" s="6">
        <v>7</v>
      </c>
      <c r="Q23" s="6"/>
      <c r="R23" s="6">
        <v>7</v>
      </c>
      <c r="S23" s="6">
        <v>1301</v>
      </c>
      <c r="T23" s="6">
        <v>201320132013</v>
      </c>
      <c r="U23" s="6">
        <v>30</v>
      </c>
      <c r="V23" s="6">
        <v>29</v>
      </c>
      <c r="W23" s="6"/>
      <c r="X23" s="6">
        <v>7</v>
      </c>
      <c r="Y23" s="6">
        <v>1</v>
      </c>
      <c r="Z23" s="6">
        <v>13</v>
      </c>
      <c r="AA23" s="6">
        <v>201420142011</v>
      </c>
      <c r="AB23" s="6">
        <v>113</v>
      </c>
      <c r="AC23" s="6">
        <v>13</v>
      </c>
      <c r="AD23" s="15">
        <v>3500000000</v>
      </c>
      <c r="AE23" s="6">
        <v>42</v>
      </c>
      <c r="AF23" s="6">
        <v>2013</v>
      </c>
      <c r="AG23" s="6">
        <v>43</v>
      </c>
      <c r="AH23" s="6">
        <v>1</v>
      </c>
      <c r="AI23" s="6">
        <v>13</v>
      </c>
      <c r="AJ23" s="6">
        <v>33</v>
      </c>
      <c r="AK23" s="7">
        <v>1234</v>
      </c>
      <c r="AO23" s="16"/>
    </row>
    <row r="24" spans="1:41" ht="45" x14ac:dyDescent="0.25">
      <c r="A24" s="37" t="s">
        <v>78</v>
      </c>
      <c r="B24" s="34" t="s">
        <v>79</v>
      </c>
      <c r="C24" s="27" t="s">
        <v>80</v>
      </c>
      <c r="D24" s="32">
        <v>8</v>
      </c>
      <c r="E24" s="10">
        <v>5</v>
      </c>
      <c r="F24" s="6">
        <v>2</v>
      </c>
      <c r="G24" s="6">
        <v>7</v>
      </c>
      <c r="H24" s="6">
        <v>2000</v>
      </c>
      <c r="I24" s="6">
        <v>9</v>
      </c>
      <c r="J24" s="6">
        <v>26</v>
      </c>
      <c r="K24" s="6">
        <v>2</v>
      </c>
      <c r="L24" s="6"/>
      <c r="M24" s="6">
        <v>3</v>
      </c>
      <c r="N24" s="6">
        <v>11</v>
      </c>
      <c r="O24" s="6">
        <v>17</v>
      </c>
      <c r="P24" s="6">
        <v>1</v>
      </c>
      <c r="Q24" s="6">
        <v>33</v>
      </c>
      <c r="R24" s="6">
        <v>31</v>
      </c>
      <c r="S24" s="6">
        <v>83</v>
      </c>
      <c r="T24" s="6">
        <v>13</v>
      </c>
      <c r="U24" s="6">
        <v>40</v>
      </c>
      <c r="V24" s="6">
        <v>58</v>
      </c>
      <c r="W24" s="6">
        <v>1</v>
      </c>
      <c r="X24" s="6">
        <v>10</v>
      </c>
      <c r="Y24" s="6">
        <v>1</v>
      </c>
      <c r="Z24" s="6">
        <v>200</v>
      </c>
      <c r="AA24" s="6">
        <v>6</v>
      </c>
      <c r="AB24" s="6">
        <v>5</v>
      </c>
      <c r="AC24" s="6">
        <v>9175</v>
      </c>
      <c r="AD24" s="6">
        <v>10</v>
      </c>
      <c r="AE24" s="6">
        <v>15</v>
      </c>
      <c r="AF24" s="6">
        <v>7</v>
      </c>
      <c r="AG24" s="6">
        <v>10</v>
      </c>
      <c r="AH24" s="6">
        <v>7</v>
      </c>
      <c r="AI24" s="6">
        <v>7</v>
      </c>
      <c r="AJ24" s="6">
        <v>3</v>
      </c>
      <c r="AK24" s="7">
        <v>111</v>
      </c>
      <c r="AO24" s="16"/>
    </row>
    <row r="25" spans="1:41" ht="45" x14ac:dyDescent="0.25">
      <c r="A25" s="37" t="s">
        <v>81</v>
      </c>
      <c r="B25" s="34" t="s">
        <v>82</v>
      </c>
      <c r="C25" s="27" t="s">
        <v>83</v>
      </c>
      <c r="D25" s="32">
        <v>18</v>
      </c>
      <c r="E25" s="21">
        <v>30</v>
      </c>
      <c r="F25" s="6">
        <v>3285</v>
      </c>
      <c r="G25" s="6">
        <v>2000</v>
      </c>
      <c r="H25" s="6">
        <v>700</v>
      </c>
      <c r="I25" s="6">
        <v>6</v>
      </c>
      <c r="J25" s="6">
        <v>13</v>
      </c>
      <c r="K25" s="6">
        <v>999999999999</v>
      </c>
      <c r="L25" s="6">
        <v>9</v>
      </c>
      <c r="M25" s="6">
        <v>1852</v>
      </c>
      <c r="N25" s="6">
        <v>356</v>
      </c>
      <c r="O25" s="6">
        <v>500000</v>
      </c>
      <c r="P25" s="6">
        <v>116</v>
      </c>
      <c r="Q25" s="6">
        <v>126</v>
      </c>
      <c r="R25" s="6">
        <v>132</v>
      </c>
      <c r="S25" s="6">
        <v>67</v>
      </c>
      <c r="T25" s="6">
        <v>36</v>
      </c>
      <c r="U25" s="6">
        <v>10000</v>
      </c>
      <c r="V25" s="6">
        <v>120</v>
      </c>
      <c r="W25" s="6">
        <v>42</v>
      </c>
      <c r="X25" s="15">
        <v>10000000000</v>
      </c>
      <c r="Y25" s="6">
        <v>170</v>
      </c>
      <c r="Z25" s="6">
        <v>10000000</v>
      </c>
      <c r="AA25" s="6">
        <v>21</v>
      </c>
      <c r="AB25" s="15">
        <v>100000000000000</v>
      </c>
      <c r="AC25" s="6">
        <v>17</v>
      </c>
      <c r="AD25" s="15">
        <v>3.9999999999999999E+24</v>
      </c>
      <c r="AE25" s="6">
        <v>19</v>
      </c>
      <c r="AF25" s="6">
        <v>4315.7933999999996</v>
      </c>
      <c r="AG25" s="6">
        <v>999999999999</v>
      </c>
      <c r="AH25" s="6">
        <v>70</v>
      </c>
      <c r="AI25" s="6">
        <v>424</v>
      </c>
      <c r="AJ25" s="6">
        <v>13</v>
      </c>
      <c r="AK25" s="7">
        <v>126</v>
      </c>
      <c r="AO25" s="16"/>
    </row>
    <row r="26" spans="1:41" ht="30" x14ac:dyDescent="0.25">
      <c r="A26" s="37" t="s">
        <v>84</v>
      </c>
      <c r="B26" s="34" t="s">
        <v>85</v>
      </c>
      <c r="C26" s="27" t="s">
        <v>86</v>
      </c>
      <c r="D26" s="32">
        <v>3</v>
      </c>
      <c r="E26" s="10">
        <v>800</v>
      </c>
      <c r="F26" s="6">
        <v>852</v>
      </c>
      <c r="G26" s="6">
        <v>50</v>
      </c>
      <c r="H26" s="6">
        <v>7000</v>
      </c>
      <c r="I26" s="6">
        <v>800</v>
      </c>
      <c r="J26" s="6">
        <v>5</v>
      </c>
      <c r="K26" s="6">
        <v>999999999999</v>
      </c>
      <c r="L26" s="6">
        <v>9</v>
      </c>
      <c r="M26" s="6">
        <v>9</v>
      </c>
      <c r="N26" s="6">
        <v>763</v>
      </c>
      <c r="O26" s="6">
        <v>764</v>
      </c>
      <c r="P26" s="6">
        <v>2</v>
      </c>
      <c r="Q26" s="6"/>
      <c r="R26" s="6">
        <v>999999999999</v>
      </c>
      <c r="S26" s="6">
        <v>999999999998</v>
      </c>
      <c r="T26" s="6">
        <f>60/8</f>
        <v>7.5</v>
      </c>
      <c r="U26" s="6">
        <v>15</v>
      </c>
      <c r="V26" s="6">
        <v>4</v>
      </c>
      <c r="W26" s="6">
        <v>999999999999</v>
      </c>
      <c r="X26" s="6">
        <v>20</v>
      </c>
      <c r="Y26" s="6">
        <v>17</v>
      </c>
      <c r="Z26" s="6">
        <v>1000000</v>
      </c>
      <c r="AA26" s="6">
        <v>320</v>
      </c>
      <c r="AB26" s="6"/>
      <c r="AC26" s="6">
        <v>3.11</v>
      </c>
      <c r="AD26" s="6">
        <v>999999999999</v>
      </c>
      <c r="AE26" s="6">
        <v>1.1000000000000001</v>
      </c>
      <c r="AF26" s="6">
        <v>3</v>
      </c>
      <c r="AG26" s="6">
        <v>1000</v>
      </c>
      <c r="AH26" s="6">
        <v>6</v>
      </c>
      <c r="AI26" s="6">
        <v>12</v>
      </c>
      <c r="AJ26" s="6">
        <v>10</v>
      </c>
      <c r="AK26" s="7">
        <v>1534</v>
      </c>
      <c r="AO26" s="16"/>
    </row>
    <row r="27" spans="1:41" ht="30" x14ac:dyDescent="0.25">
      <c r="A27" s="37" t="s">
        <v>87</v>
      </c>
      <c r="B27" s="34"/>
      <c r="C27" s="27" t="s">
        <v>88</v>
      </c>
      <c r="D27" s="32">
        <v>7</v>
      </c>
      <c r="E27" s="10">
        <v>25</v>
      </c>
      <c r="F27" s="6"/>
      <c r="G27" s="6">
        <f>7*365*24/2.5</f>
        <v>24528</v>
      </c>
      <c r="H27" s="6">
        <v>3</v>
      </c>
      <c r="I27" s="6">
        <v>900000</v>
      </c>
      <c r="J27" s="6">
        <f>1/21</f>
        <v>4.7619047619047616E-2</v>
      </c>
      <c r="K27" s="6">
        <v>0.5</v>
      </c>
      <c r="L27" s="6">
        <v>90</v>
      </c>
      <c r="M27" s="6">
        <v>130</v>
      </c>
      <c r="N27" s="6">
        <v>65786</v>
      </c>
      <c r="O27" s="6">
        <f>7/3</f>
        <v>2.3333333333333335</v>
      </c>
      <c r="P27" s="6">
        <v>4</v>
      </c>
      <c r="Q27" s="6">
        <v>2</v>
      </c>
      <c r="R27" s="6">
        <v>1</v>
      </c>
      <c r="S27" s="6">
        <v>1</v>
      </c>
      <c r="T27" s="6">
        <v>7.5</v>
      </c>
      <c r="U27" s="6">
        <v>3</v>
      </c>
      <c r="V27" s="6">
        <v>6</v>
      </c>
      <c r="W27" s="6">
        <f>1/6</f>
        <v>0.16666666666666666</v>
      </c>
      <c r="X27" s="6">
        <v>1.5</v>
      </c>
      <c r="Y27" s="6">
        <f>10/17</f>
        <v>0.58823529411764708</v>
      </c>
      <c r="Z27" s="6">
        <v>666</v>
      </c>
      <c r="AA27" s="6">
        <v>0.32164999999999999</v>
      </c>
      <c r="AB27" s="6">
        <v>50</v>
      </c>
      <c r="AC27" s="6"/>
      <c r="AD27" s="6">
        <v>3.6</v>
      </c>
      <c r="AE27" s="6">
        <f>3/5</f>
        <v>0.6</v>
      </c>
      <c r="AF27" s="6">
        <v>1.2</v>
      </c>
      <c r="AG27" s="6">
        <v>2</v>
      </c>
      <c r="AH27" s="6">
        <f>2/3</f>
        <v>0.66666666666666663</v>
      </c>
      <c r="AI27" s="6">
        <f>47/45</f>
        <v>1.0444444444444445</v>
      </c>
      <c r="AJ27" s="6">
        <v>2</v>
      </c>
      <c r="AK27" s="7">
        <f>21357/1025</f>
        <v>20.83609756097561</v>
      </c>
      <c r="AO27" s="16"/>
    </row>
    <row r="28" spans="1:41" ht="30.75" thickBot="1" x14ac:dyDescent="0.3">
      <c r="A28" s="38" t="s">
        <v>89</v>
      </c>
      <c r="B28" s="35" t="s">
        <v>90</v>
      </c>
      <c r="C28" s="33" t="s">
        <v>91</v>
      </c>
      <c r="D28" s="30">
        <v>15</v>
      </c>
      <c r="E28" s="11">
        <f>3*24*3600</f>
        <v>259200</v>
      </c>
      <c r="F28" s="4"/>
      <c r="G28" s="4"/>
      <c r="H28" s="4">
        <f>10*24*3600</f>
        <v>864000</v>
      </c>
      <c r="I28" s="4">
        <f>5*60</f>
        <v>300</v>
      </c>
      <c r="J28" s="4">
        <f>40*24*3600</f>
        <v>3456000</v>
      </c>
      <c r="K28" s="4">
        <v>60</v>
      </c>
      <c r="L28" s="4">
        <f>9*60*60</f>
        <v>32400</v>
      </c>
      <c r="M28" s="4">
        <f>22*60</f>
        <v>1320</v>
      </c>
      <c r="N28" s="4">
        <f>18*3600</f>
        <v>64800</v>
      </c>
      <c r="O28" s="4">
        <f>11*3600</f>
        <v>39600</v>
      </c>
      <c r="P28" s="4">
        <f>3*30*24*3600</f>
        <v>7776000</v>
      </c>
      <c r="Q28" s="4">
        <f>30*24*3600</f>
        <v>2592000</v>
      </c>
      <c r="R28" s="4">
        <f>3*7*24*3600</f>
        <v>1814400</v>
      </c>
      <c r="S28" s="4">
        <f>13*3600</f>
        <v>46800</v>
      </c>
      <c r="T28" s="4">
        <f>3*24*3600</f>
        <v>259200</v>
      </c>
      <c r="U28" s="4">
        <v>3600</v>
      </c>
      <c r="V28" s="4">
        <f>4*3600</f>
        <v>14400</v>
      </c>
      <c r="W28" s="4">
        <f>3*3600</f>
        <v>10800</v>
      </c>
      <c r="X28" s="4"/>
      <c r="Y28" s="4">
        <f>1.7*24*3600</f>
        <v>146880</v>
      </c>
      <c r="Z28" s="4">
        <f>20*60</f>
        <v>1200</v>
      </c>
      <c r="AA28" s="4">
        <f>562*3600</f>
        <v>2023200</v>
      </c>
      <c r="AB28" s="4">
        <f>7*24*3600</f>
        <v>604800</v>
      </c>
      <c r="AC28" s="4">
        <f>71*3600</f>
        <v>255600</v>
      </c>
      <c r="AD28" s="4">
        <f>3.6*60*60</f>
        <v>12960</v>
      </c>
      <c r="AE28" s="4"/>
      <c r="AF28" s="4">
        <f>19*3600</f>
        <v>68400</v>
      </c>
      <c r="AG28" s="4">
        <f>10*3600</f>
        <v>36000</v>
      </c>
      <c r="AH28" s="4">
        <f>7*24*3600</f>
        <v>604800</v>
      </c>
      <c r="AI28" s="4">
        <f>18*60</f>
        <v>1080</v>
      </c>
      <c r="AJ28" s="4"/>
      <c r="AK28" s="5">
        <f>100*3600</f>
        <v>360000</v>
      </c>
      <c r="AO28" s="16"/>
    </row>
  </sheetData>
  <pageMargins left="0.7" right="0.7" top="0.78749999999999998" bottom="0.78749999999999998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O35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9" sqref="R8:R9"/>
    </sheetView>
  </sheetViews>
  <sheetFormatPr defaultRowHeight="15" x14ac:dyDescent="0.25"/>
  <cols>
    <col min="1" max="1025" width="8.5703125"/>
  </cols>
  <sheetData>
    <row r="1" spans="1:41" ht="19.5" x14ac:dyDescent="0.3">
      <c r="B1" s="80" t="s">
        <v>107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41" ht="15.75" thickBot="1" x14ac:dyDescent="0.3"/>
    <row r="3" spans="1:41" ht="15.75" thickBot="1" x14ac:dyDescent="0.3">
      <c r="A3" s="8"/>
      <c r="B3" s="49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2" t="s">
        <v>17</v>
      </c>
      <c r="S3" s="12" t="s">
        <v>18</v>
      </c>
      <c r="T3" s="12" t="s">
        <v>19</v>
      </c>
      <c r="U3" s="12" t="s">
        <v>20</v>
      </c>
      <c r="V3" s="12" t="s">
        <v>21</v>
      </c>
      <c r="W3" s="12" t="s">
        <v>22</v>
      </c>
      <c r="X3" s="12" t="s">
        <v>23</v>
      </c>
      <c r="Y3" s="12" t="s">
        <v>24</v>
      </c>
      <c r="Z3" s="12" t="s">
        <v>25</v>
      </c>
      <c r="AA3" s="12" t="s">
        <v>26</v>
      </c>
      <c r="AB3" s="12" t="s">
        <v>27</v>
      </c>
      <c r="AC3" s="12" t="s">
        <v>28</v>
      </c>
      <c r="AD3" s="12" t="s">
        <v>29</v>
      </c>
      <c r="AE3" s="12" t="s">
        <v>30</v>
      </c>
      <c r="AF3" s="12" t="s">
        <v>31</v>
      </c>
      <c r="AG3" s="12" t="s">
        <v>32</v>
      </c>
      <c r="AH3" s="13" t="s">
        <v>33</v>
      </c>
      <c r="AI3" s="46"/>
      <c r="AJ3" s="46"/>
      <c r="AK3" s="46"/>
      <c r="AL3" s="46"/>
      <c r="AM3" s="46"/>
      <c r="AN3" s="46"/>
      <c r="AO3" s="46"/>
    </row>
    <row r="4" spans="1:41" x14ac:dyDescent="0.25">
      <c r="A4" s="53" t="s">
        <v>35</v>
      </c>
      <c r="B4" s="50">
        <f>IF(ISNUMBER(Data!E3),ABS(Data!E3-Data!$D3),"")</f>
        <v>39</v>
      </c>
      <c r="C4" s="47">
        <f>IF(ISNUMBER(Data!F3),ABS(Data!F3-Data!$D3),"")</f>
        <v>11886</v>
      </c>
      <c r="D4" s="47">
        <f>IF(ISNUMBER(Data!G3),ABS(Data!G3-Data!$D3),"")</f>
        <v>10539</v>
      </c>
      <c r="E4" s="47">
        <f>IF(ISNUMBER(Data!H3),ABS(Data!H3-Data!$D3),"")</f>
        <v>28039</v>
      </c>
      <c r="F4" s="47">
        <f>IF(ISNUMBER(Data!I3),ABS(Data!I3-Data!$D3),"")</f>
        <v>64039</v>
      </c>
      <c r="G4" s="47">
        <f>IF(ISNUMBER(Data!J3),ABS(Data!J3-Data!$D3),"")</f>
        <v>18039</v>
      </c>
      <c r="H4" s="47">
        <f>IF(ISNUMBER(Data!K3),ABS(Data!K3-Data!$D3),"")</f>
        <v>1461</v>
      </c>
      <c r="I4" s="47">
        <f>IF(ISNUMBER(Data!L3),ABS(Data!L3-Data!$D3),"")</f>
        <v>998039</v>
      </c>
      <c r="J4" s="47">
        <f>IF(ISNUMBER(Data!M3),ABS(Data!M3-Data!$D3),"")</f>
        <v>28039</v>
      </c>
      <c r="K4" s="47">
        <f>IF(ISNUMBER(Data!N3),ABS(Data!N3-Data!$D3),"")</f>
        <v>194417</v>
      </c>
      <c r="L4" s="47">
        <f>IF(ISNUMBER(Data!O3),ABS(Data!O3-Data!$D3),"")</f>
        <v>8039</v>
      </c>
      <c r="M4" s="47">
        <f>IF(ISNUMBER(Data!P3),ABS(Data!P3-Data!$D3),"")</f>
        <v>249998039</v>
      </c>
      <c r="N4" s="47">
        <f>IF(ISNUMBER(Data!Q3),ABS(Data!Q3-Data!$D3),"")</f>
        <v>1938</v>
      </c>
      <c r="O4" s="47">
        <f>IF(ISNUMBER(Data!R3),ABS(Data!R3-Data!$D3),"")</f>
        <v>9998039</v>
      </c>
      <c r="P4" s="47">
        <f>IF(ISNUMBER(Data!S3),ABS(Data!S3-Data!$D3),"")</f>
        <v>148039</v>
      </c>
      <c r="Q4" s="47">
        <f>IF(ISNUMBER(Data!T3),ABS(Data!T3-Data!$D3),"")</f>
        <v>248039</v>
      </c>
      <c r="R4" s="47">
        <f>IF(ISNUMBER(Data!U3),ABS(Data!U3-Data!$D3),"")</f>
        <v>98039</v>
      </c>
      <c r="S4" s="47">
        <f>IF(ISNUMBER(Data!V3),ABS(Data!V3-Data!$D3),"")</f>
        <v>148039</v>
      </c>
      <c r="T4" s="47">
        <f>IF(ISNUMBER(Data!W3),ABS(Data!W3-Data!$D3),"")</f>
        <v>98039</v>
      </c>
      <c r="U4" s="47">
        <f>IF(ISNUMBER(Data!X3),ABS(Data!X3-Data!$D3),"")</f>
        <v>9998039</v>
      </c>
      <c r="V4" s="47">
        <f>IF(ISNUMBER(Data!Y3),ABS(Data!Y3-Data!$D3),"")</f>
        <v>168039</v>
      </c>
      <c r="W4" s="47">
        <f>IF(ISNUMBER(Data!Z3),ABS(Data!Z3-Data!$D3),"")</f>
        <v>98039</v>
      </c>
      <c r="X4" s="47">
        <f>IF(ISNUMBER(Data!AA3),ABS(Data!AA3-Data!$D3),"")</f>
        <v>1039</v>
      </c>
      <c r="Y4" s="47">
        <f>IF(ISNUMBER(Data!AB3),ABS(Data!AB3-Data!$D3),"")</f>
        <v>2039</v>
      </c>
      <c r="Z4" s="47">
        <f>IF(ISNUMBER(Data!AC3),ABS(Data!AC3-Data!$D3),"")</f>
        <v>998039</v>
      </c>
      <c r="AA4" s="47">
        <f>IF(ISNUMBER(Data!AD3),ABS(Data!AD3-Data!$D3),"")</f>
        <v>8040</v>
      </c>
      <c r="AB4" s="47">
        <f>IF(ISNUMBER(Data!AE3),ABS(Data!AE3-Data!$D3),"")</f>
        <v>36039</v>
      </c>
      <c r="AC4" s="47">
        <f>IF(ISNUMBER(Data!AF3),ABS(Data!AF3-Data!$D3),"")</f>
        <v>1612</v>
      </c>
      <c r="AD4" s="47">
        <f>IF(ISNUMBER(Data!AG3),ABS(Data!AG3-Data!$D3),"")</f>
        <v>1461</v>
      </c>
      <c r="AE4" s="47">
        <f>IF(ISNUMBER(Data!AH3),ABS(Data!AH3-Data!$D3),"")</f>
        <v>8040</v>
      </c>
      <c r="AF4" s="47">
        <f>IF(ISNUMBER(Data!AI3),ABS(Data!AI3-Data!$D3),"")</f>
        <v>5397</v>
      </c>
      <c r="AG4" s="47">
        <f>IF(ISNUMBER(Data!AJ3),ABS(Data!AJ3-Data!$D3),"")</f>
        <v>28039</v>
      </c>
      <c r="AH4" s="48">
        <f>IF(ISNUMBER(Data!AK3),ABS(Data!AK3-Data!$D3),"")</f>
        <v>8039</v>
      </c>
      <c r="AI4" s="46" t="str">
        <f>IF(ISNUMBER(Data!AL3),ABS(Data!AL3-Data!$D3),"")</f>
        <v/>
      </c>
      <c r="AJ4" s="46" t="str">
        <f>IF(ISNUMBER(Data!AM3),ABS(Data!AM3-Data!$D3),"")</f>
        <v/>
      </c>
      <c r="AK4" s="46" t="str">
        <f>IF(ISNUMBER(Data!AN3),ABS(Data!AN3-Data!$D3),"")</f>
        <v/>
      </c>
      <c r="AL4" s="46" t="str">
        <f>IF(ISNUMBER(Data!AO3),ABS(Data!AO3-Data!$D3),"")</f>
        <v/>
      </c>
      <c r="AM4" s="46" t="str">
        <f>IF(ISNUMBER(Data!AP3),ABS(Data!AP3-Data!$D3),"")</f>
        <v/>
      </c>
      <c r="AN4" s="46" t="str">
        <f>IF(ISNUMBER(Data!AQ3),ABS(Data!AQ3-Data!$D3),"")</f>
        <v/>
      </c>
      <c r="AO4" s="46" t="str">
        <f>IF(ISNUMBER(Data!AR3),ABS(Data!AR3-Data!$D3),"")</f>
        <v/>
      </c>
    </row>
    <row r="5" spans="1:41" x14ac:dyDescent="0.25">
      <c r="A5" s="54" t="s">
        <v>37</v>
      </c>
      <c r="B5" s="51">
        <f>IF(ISNUMBER(Data!E4),ABS(Data!E4-Data!$D4),"")</f>
        <v>1509</v>
      </c>
      <c r="C5" s="6">
        <f>IF(ISNUMBER(Data!F4),ABS(Data!F4-Data!$D4),"")</f>
        <v>257214</v>
      </c>
      <c r="D5" s="6">
        <f>IF(ISNUMBER(Data!G4),ABS(Data!G4-Data!$D4),"")</f>
        <v>1519</v>
      </c>
      <c r="E5" s="6">
        <f>IF(ISNUMBER(Data!H4),ABS(Data!H4-Data!$D4),"")</f>
        <v>998471</v>
      </c>
      <c r="F5" s="6">
        <f>IF(ISNUMBER(Data!I4),ABS(Data!I4-Data!$D4),"")</f>
        <v>21471</v>
      </c>
      <c r="G5" s="6">
        <f>IF(ISNUMBER(Data!J4),ABS(Data!J4-Data!$D4),"")</f>
        <v>179</v>
      </c>
      <c r="H5" s="6">
        <f>IF(ISNUMBER(Data!K4),ABS(Data!K4-Data!$D4),"")</f>
        <v>1519</v>
      </c>
      <c r="I5" s="6">
        <f>IF(ISNUMBER(Data!L4),ABS(Data!L4-Data!$D4),"")</f>
        <v>28471</v>
      </c>
      <c r="J5" s="6">
        <f>IF(ISNUMBER(Data!M4),ABS(Data!M4-Data!$D4),"")</f>
        <v>229</v>
      </c>
      <c r="K5" s="6">
        <f>IF(ISNUMBER(Data!N4),ABS(Data!N4-Data!$D4),"")</f>
        <v>113358</v>
      </c>
      <c r="L5" s="6">
        <f>IF(ISNUMBER(Data!O4),ABS(Data!O4-Data!$D4),"")</f>
        <v>1379</v>
      </c>
      <c r="M5" s="6">
        <f>IF(ISNUMBER(Data!P4),ABS(Data!P4-Data!$D4),"")</f>
        <v>68471</v>
      </c>
      <c r="N5" s="6">
        <f>IF(ISNUMBER(Data!Q4),ABS(Data!Q4-Data!$D4),"")</f>
        <v>1517</v>
      </c>
      <c r="O5" s="6">
        <f>IF(ISNUMBER(Data!R4),ABS(Data!R4-Data!$D4),"")</f>
        <v>1514.5</v>
      </c>
      <c r="P5" s="6">
        <f>IF(ISNUMBER(Data!S4),ABS(Data!S4-Data!$D4),"")</f>
        <v>929</v>
      </c>
      <c r="Q5" s="6">
        <f>IF(ISNUMBER(Data!T4),ABS(Data!T4-Data!$D4),"")</f>
        <v>471</v>
      </c>
      <c r="R5" s="6">
        <f>IF(ISNUMBER(Data!U4),ABS(Data!U4-Data!$D4),"")</f>
        <v>298471</v>
      </c>
      <c r="S5" s="6">
        <f>IF(ISNUMBER(Data!V4),ABS(Data!V4-Data!$D4),"")</f>
        <v>1429</v>
      </c>
      <c r="T5" s="6">
        <f>IF(ISNUMBER(Data!W4),ABS(Data!W4-Data!$D4),"")</f>
        <v>3471</v>
      </c>
      <c r="U5" s="6">
        <f>IF(ISNUMBER(Data!X4),ABS(Data!X4-Data!$D4),"")</f>
        <v>23471</v>
      </c>
      <c r="V5" s="6">
        <f>IF(ISNUMBER(Data!Y4),ABS(Data!Y4-Data!$D4),"")</f>
        <v>1359</v>
      </c>
      <c r="W5" s="6">
        <f>IF(ISNUMBER(Data!Z4),ABS(Data!Z4-Data!$D4),"")</f>
        <v>1528.8</v>
      </c>
      <c r="X5" s="6">
        <f>IF(ISNUMBER(Data!AA4),ABS(Data!AA4-Data!$D4),"")</f>
        <v>394</v>
      </c>
      <c r="Y5" s="6">
        <f>IF(ISNUMBER(Data!AB4),ABS(Data!AB4-Data!$D4),"")</f>
        <v>1429</v>
      </c>
      <c r="Z5" s="6">
        <f>IF(ISNUMBER(Data!AC4),ABS(Data!AC4-Data!$D4),"")</f>
        <v>1527</v>
      </c>
      <c r="AA5" s="6">
        <f>IF(ISNUMBER(Data!AD4),ABS(Data!AD4-Data!$D4),"")</f>
        <v>1998471</v>
      </c>
      <c r="AB5" s="6">
        <f>IF(ISNUMBER(Data!AE4),ABS(Data!AE4-Data!$D4),"")</f>
        <v>1479</v>
      </c>
      <c r="AC5" s="6">
        <f>IF(ISNUMBER(Data!AF4),ABS(Data!AF4-Data!$D4),"")</f>
        <v>1961</v>
      </c>
      <c r="AD5" s="6">
        <f>IF(ISNUMBER(Data!AG4),ABS(Data!AG4-Data!$D4),"")</f>
        <v>1519</v>
      </c>
      <c r="AE5" s="6">
        <f>IF(ISNUMBER(Data!AH4),ABS(Data!AH4-Data!$D4),"")</f>
        <v>78479</v>
      </c>
      <c r="AF5" s="6">
        <f>IF(ISNUMBER(Data!AI4),ABS(Data!AI4-Data!$D4),"")</f>
        <v>462</v>
      </c>
      <c r="AG5" s="6">
        <f>IF(ISNUMBER(Data!AJ4),ABS(Data!AJ4-Data!$D4),"")</f>
        <v>1499</v>
      </c>
      <c r="AH5" s="7">
        <f>IF(ISNUMBER(Data!AK4),ABS(Data!AK4-Data!$D4),"")</f>
        <v>1279</v>
      </c>
      <c r="AI5" s="3" t="str">
        <f>IF(ISNUMBER(Data!AL4),ABS(Data!AL4-Data!$D4),"")</f>
        <v/>
      </c>
      <c r="AJ5" s="3" t="str">
        <f>IF(ISNUMBER(Data!AM4),ABS(Data!AM4-Data!$D4),"")</f>
        <v/>
      </c>
      <c r="AK5" s="3" t="str">
        <f>IF(ISNUMBER(Data!AN4),ABS(Data!AN4-Data!$D4),"")</f>
        <v/>
      </c>
      <c r="AL5" s="3" t="str">
        <f>IF(ISNUMBER(Data!AO4),ABS(Data!AO4-Data!$D4),"")</f>
        <v/>
      </c>
      <c r="AM5" s="3" t="str">
        <f>IF(ISNUMBER(Data!AP4),ABS(Data!AP4-Data!$D4),"")</f>
        <v/>
      </c>
      <c r="AN5" s="3" t="str">
        <f>IF(ISNUMBER(Data!AQ4),ABS(Data!AQ4-Data!$D4),"")</f>
        <v/>
      </c>
      <c r="AO5" s="3" t="str">
        <f>IF(ISNUMBER(Data!AR4),ABS(Data!AR4-Data!$D4),"")</f>
        <v/>
      </c>
    </row>
    <row r="6" spans="1:41" x14ac:dyDescent="0.25">
      <c r="A6" s="54" t="s">
        <v>39</v>
      </c>
      <c r="B6" s="51">
        <f>IF(ISNUMBER(Data!E5),ABS(Data!E5-Data!$D5),"")</f>
        <v>0</v>
      </c>
      <c r="C6" s="6">
        <f>IF(ISNUMBER(Data!F5),ABS(Data!F5-Data!$D5),"")</f>
        <v>0</v>
      </c>
      <c r="D6" s="6">
        <f>IF(ISNUMBER(Data!G5),ABS(Data!G5-Data!$D5),"")</f>
        <v>30</v>
      </c>
      <c r="E6" s="6">
        <f>IF(ISNUMBER(Data!H5),ABS(Data!H5-Data!$D5),"")</f>
        <v>19</v>
      </c>
      <c r="F6" s="6">
        <f>IF(ISNUMBER(Data!I5),ABS(Data!I5-Data!$D5),"")</f>
        <v>40</v>
      </c>
      <c r="G6" s="6">
        <f>IF(ISNUMBER(Data!J5),ABS(Data!J5-Data!$D5),"")</f>
        <v>15.5</v>
      </c>
      <c r="H6" s="6">
        <f>IF(ISNUMBER(Data!K5),ABS(Data!K5-Data!$D5),"")</f>
        <v>18</v>
      </c>
      <c r="I6" s="6">
        <f>IF(ISNUMBER(Data!L5),ABS(Data!L5-Data!$D5),"")</f>
        <v>180</v>
      </c>
      <c r="J6" s="6">
        <f>IF(ISNUMBER(Data!M5),ABS(Data!M5-Data!$D5),"")</f>
        <v>18</v>
      </c>
      <c r="K6" s="6">
        <f>IF(ISNUMBER(Data!N5),ABS(Data!N5-Data!$D5),"")</f>
        <v>2</v>
      </c>
      <c r="L6" s="6">
        <f>IF(ISNUMBER(Data!O5),ABS(Data!O5-Data!$D5),"")</f>
        <v>15</v>
      </c>
      <c r="M6" s="6">
        <f>IF(ISNUMBER(Data!P5),ABS(Data!P5-Data!$D5),"")</f>
        <v>10</v>
      </c>
      <c r="N6" s="6">
        <f>IF(ISNUMBER(Data!Q5),ABS(Data!Q5-Data!$D5),"")</f>
        <v>25</v>
      </c>
      <c r="O6" s="6">
        <f>IF(ISNUMBER(Data!R5),ABS(Data!R5-Data!$D5),"")</f>
        <v>10</v>
      </c>
      <c r="P6" s="6">
        <f>IF(ISNUMBER(Data!S5),ABS(Data!S5-Data!$D5),"")</f>
        <v>47</v>
      </c>
      <c r="Q6" s="6">
        <f>IF(ISNUMBER(Data!T5),ABS(Data!T5-Data!$D5),"")</f>
        <v>5</v>
      </c>
      <c r="R6" s="6">
        <f>IF(ISNUMBER(Data!U5),ABS(Data!U5-Data!$D5),"")</f>
        <v>480</v>
      </c>
      <c r="S6" s="6">
        <f>IF(ISNUMBER(Data!V5),ABS(Data!V5-Data!$D5),"")</f>
        <v>15</v>
      </c>
      <c r="T6" s="6">
        <f>IF(ISNUMBER(Data!W5),ABS(Data!W5-Data!$D5),"")</f>
        <v>17</v>
      </c>
      <c r="U6" s="6">
        <f>IF(ISNUMBER(Data!X5),ABS(Data!X5-Data!$D5),"")</f>
        <v>10</v>
      </c>
      <c r="V6" s="6">
        <f>IF(ISNUMBER(Data!Y5),ABS(Data!Y5-Data!$D5),"")</f>
        <v>3</v>
      </c>
      <c r="W6" s="6">
        <f>IF(ISNUMBER(Data!Z5),ABS(Data!Z5-Data!$D5),"")</f>
        <v>980</v>
      </c>
      <c r="X6" s="6">
        <f>IF(ISNUMBER(Data!AA5),ABS(Data!AA5-Data!$D5),"")</f>
        <v>39</v>
      </c>
      <c r="Y6" s="6">
        <f>IF(ISNUMBER(Data!AB5),ABS(Data!AB5-Data!$D5),"")</f>
        <v>15</v>
      </c>
      <c r="Z6" s="6">
        <f>IF(ISNUMBER(Data!AC5),ABS(Data!AC5-Data!$D5),"")</f>
        <v>17</v>
      </c>
      <c r="AA6" s="6">
        <f>IF(ISNUMBER(Data!AD5),ABS(Data!AD5-Data!$D5),"")</f>
        <v>18.5</v>
      </c>
      <c r="AB6" s="6">
        <f>IF(ISNUMBER(Data!AE5),ABS(Data!AE5-Data!$D5),"")</f>
        <v>49980</v>
      </c>
      <c r="AC6" s="6">
        <f>IF(ISNUMBER(Data!AF5),ABS(Data!AF5-Data!$D5),"")</f>
        <v>17</v>
      </c>
      <c r="AD6" s="6">
        <f>IF(ISNUMBER(Data!AG5),ABS(Data!AG5-Data!$D5),"")</f>
        <v>80</v>
      </c>
      <c r="AE6" s="6">
        <f>IF(ISNUMBER(Data!AH5),ABS(Data!AH5-Data!$D5),"")</f>
        <v>17</v>
      </c>
      <c r="AF6" s="6">
        <f>IF(ISNUMBER(Data!AI5),ABS(Data!AI5-Data!$D5),"")</f>
        <v>5</v>
      </c>
      <c r="AG6" s="6">
        <f>IF(ISNUMBER(Data!AJ5),ABS(Data!AJ5-Data!$D5),"")</f>
        <v>19.989999999999998</v>
      </c>
      <c r="AH6" s="7">
        <f>IF(ISNUMBER(Data!AK5),ABS(Data!AK5-Data!$D5),"")</f>
        <v>10</v>
      </c>
      <c r="AI6" s="3" t="str">
        <f>IF(ISNUMBER(Data!AL5),ABS(Data!AL5-Data!$D5),"")</f>
        <v/>
      </c>
      <c r="AJ6" s="3" t="str">
        <f>IF(ISNUMBER(Data!AM5),ABS(Data!AM5-Data!$D5),"")</f>
        <v/>
      </c>
      <c r="AK6" s="3" t="str">
        <f>IF(ISNUMBER(Data!AN5),ABS(Data!AN5-Data!$D5),"")</f>
        <v/>
      </c>
      <c r="AL6" s="3" t="str">
        <f>IF(ISNUMBER(Data!AO5),ABS(Data!AO5-Data!$D5),"")</f>
        <v/>
      </c>
      <c r="AM6" s="3" t="str">
        <f>IF(ISNUMBER(Data!AP5),ABS(Data!AP5-Data!$D5),"")</f>
        <v/>
      </c>
      <c r="AN6" s="3" t="str">
        <f>IF(ISNUMBER(Data!AQ5),ABS(Data!AQ5-Data!$D5),"")</f>
        <v/>
      </c>
      <c r="AO6" s="3" t="str">
        <f>IF(ISNUMBER(Data!AR5),ABS(Data!AR5-Data!$D5),"")</f>
        <v/>
      </c>
    </row>
    <row r="7" spans="1:41" x14ac:dyDescent="0.25">
      <c r="A7" s="54" t="s">
        <v>41</v>
      </c>
      <c r="B7" s="51">
        <f>IF(ISNUMBER(Data!E6),ABS(Data!E6-Data!$D6),"")</f>
        <v>14.100000000000001</v>
      </c>
      <c r="C7" s="6">
        <f>IF(ISNUMBER(Data!F6),ABS(Data!F6-Data!$D6),"")</f>
        <v>2.1000000000000014</v>
      </c>
      <c r="D7" s="6">
        <f>IF(ISNUMBER(Data!G6),ABS(Data!G6-Data!$D6),"")</f>
        <v>12.100000000000001</v>
      </c>
      <c r="E7" s="6">
        <f>IF(ISNUMBER(Data!H6),ABS(Data!H6-Data!$D6),"")</f>
        <v>12.100000000000001</v>
      </c>
      <c r="F7" s="6">
        <f>IF(ISNUMBER(Data!I6),ABS(Data!I6-Data!$D6),"")</f>
        <v>16.100000000000001</v>
      </c>
      <c r="G7" s="6">
        <f>IF(ISNUMBER(Data!J6),ABS(Data!J6-Data!$D6),"")</f>
        <v>6.6000000000000014</v>
      </c>
      <c r="H7" s="6">
        <f>IF(ISNUMBER(Data!K6),ABS(Data!K6-Data!$D6),"")</f>
        <v>7.1000000000000014</v>
      </c>
      <c r="I7" s="6">
        <f>IF(ISNUMBER(Data!L6),ABS(Data!L6-Data!$D6),"")</f>
        <v>16.100000000000001</v>
      </c>
      <c r="J7" s="6">
        <f>IF(ISNUMBER(Data!M6),ABS(Data!M6-Data!$D6),"")</f>
        <v>9.1000000000000014</v>
      </c>
      <c r="K7" s="6">
        <f>IF(ISNUMBER(Data!N6),ABS(Data!N6-Data!$D6),"")</f>
        <v>15.600000000000001</v>
      </c>
      <c r="L7" s="6">
        <f>IF(ISNUMBER(Data!O6),ABS(Data!O6-Data!$D6),"")</f>
        <v>2.1000000000000014</v>
      </c>
      <c r="M7" s="6">
        <f>IF(ISNUMBER(Data!P6),ABS(Data!P6-Data!$D6),"")</f>
        <v>10.100000000000001</v>
      </c>
      <c r="N7" s="6">
        <f>IF(ISNUMBER(Data!Q6),ABS(Data!Q6-Data!$D6),"")</f>
        <v>10.100000000000001</v>
      </c>
      <c r="O7" s="6">
        <f>IF(ISNUMBER(Data!R6),ABS(Data!R6-Data!$D6),"")</f>
        <v>9.6000000000000014</v>
      </c>
      <c r="P7" s="6">
        <f>IF(ISNUMBER(Data!S6),ABS(Data!S6-Data!$D6),"")</f>
        <v>5.1000000000000014</v>
      </c>
      <c r="Q7" s="6">
        <f>IF(ISNUMBER(Data!T6),ABS(Data!T6-Data!$D6),"")</f>
        <v>11.100000000000001</v>
      </c>
      <c r="R7" s="6">
        <f>IF(ISNUMBER(Data!U6),ABS(Data!U6-Data!$D6),"")</f>
        <v>17.100000000000001</v>
      </c>
      <c r="S7" s="6">
        <f>IF(ISNUMBER(Data!V6),ABS(Data!V6-Data!$D6),"")</f>
        <v>12.100000000000001</v>
      </c>
      <c r="T7" s="6">
        <f>IF(ISNUMBER(Data!W6),ABS(Data!W6-Data!$D6),"")</f>
        <v>2.8999999999999986</v>
      </c>
      <c r="U7" s="6">
        <f>IF(ISNUMBER(Data!X6),ABS(Data!X6-Data!$D6),"")</f>
        <v>17.100000000000001</v>
      </c>
      <c r="V7" s="6">
        <f>IF(ISNUMBER(Data!Y6),ABS(Data!Y6-Data!$D6),"")</f>
        <v>5.1000000000000014</v>
      </c>
      <c r="W7" s="6">
        <f>IF(ISNUMBER(Data!Z6),ABS(Data!Z6-Data!$D6),"")</f>
        <v>12.100000000000001</v>
      </c>
      <c r="X7" s="6">
        <f>IF(ISNUMBER(Data!AA6),ABS(Data!AA6-Data!$D6),"")</f>
        <v>9.1000000000000014</v>
      </c>
      <c r="Y7" s="6">
        <f>IF(ISNUMBER(Data!AB6),ABS(Data!AB6-Data!$D6),"")</f>
        <v>16.600000000000001</v>
      </c>
      <c r="Z7" s="6">
        <f>IF(ISNUMBER(Data!AC6),ABS(Data!AC6-Data!$D6),"")</f>
        <v>19.100000000000001</v>
      </c>
      <c r="AA7" s="6">
        <f>IF(ISNUMBER(Data!AD6),ABS(Data!AD6-Data!$D6),"")</f>
        <v>18.200000000000003</v>
      </c>
      <c r="AB7" s="6">
        <f>IF(ISNUMBER(Data!AE6),ABS(Data!AE6-Data!$D6),"")</f>
        <v>9.1000000000000014</v>
      </c>
      <c r="AC7" s="6">
        <f>IF(ISNUMBER(Data!AF6),ABS(Data!AF6-Data!$D6),"")</f>
        <v>1.1000000000000014</v>
      </c>
      <c r="AD7" s="6">
        <f>IF(ISNUMBER(Data!AG6),ABS(Data!AG6-Data!$D6),"")</f>
        <v>7.1000000000000014</v>
      </c>
      <c r="AE7" s="6">
        <f>IF(ISNUMBER(Data!AH6),ABS(Data!AH6-Data!$D6),"")</f>
        <v>14.100000000000001</v>
      </c>
      <c r="AF7" s="6">
        <f>IF(ISNUMBER(Data!AI6),ABS(Data!AI6-Data!$D6),"")</f>
        <v>10.100000000000001</v>
      </c>
      <c r="AG7" s="6">
        <f>IF(ISNUMBER(Data!AJ6),ABS(Data!AJ6-Data!$D6),"")</f>
        <v>14.100000000000001</v>
      </c>
      <c r="AH7" s="7">
        <f>IF(ISNUMBER(Data!AK6),ABS(Data!AK6-Data!$D6),"")</f>
        <v>12.100000000000001</v>
      </c>
      <c r="AI7" s="3" t="str">
        <f>IF(ISNUMBER(Data!AL6),ABS(Data!AL6-Data!$D6),"")</f>
        <v/>
      </c>
      <c r="AJ7" s="3" t="str">
        <f>IF(ISNUMBER(Data!AM6),ABS(Data!AM6-Data!$D6),"")</f>
        <v/>
      </c>
      <c r="AK7" s="3" t="str">
        <f>IF(ISNUMBER(Data!AN6),ABS(Data!AN6-Data!$D6),"")</f>
        <v/>
      </c>
      <c r="AL7" s="3" t="str">
        <f>IF(ISNUMBER(Data!AO6),ABS(Data!AO6-Data!$D6),"")</f>
        <v/>
      </c>
      <c r="AM7" s="3" t="str">
        <f>IF(ISNUMBER(Data!AP6),ABS(Data!AP6-Data!$D6),"")</f>
        <v/>
      </c>
      <c r="AN7" s="3" t="str">
        <f>IF(ISNUMBER(Data!AQ6),ABS(Data!AQ6-Data!$D6),"")</f>
        <v/>
      </c>
      <c r="AO7" s="3" t="str">
        <f>IF(ISNUMBER(Data!AR6),ABS(Data!AR6-Data!$D6),"")</f>
        <v/>
      </c>
    </row>
    <row r="8" spans="1:41" x14ac:dyDescent="0.25">
      <c r="A8" s="54" t="s">
        <v>43</v>
      </c>
      <c r="B8" s="51">
        <f>IF(ISNUMBER(Data!E7),ABS(LOG10(Data!E7)-LOG10(Data!$D7)),"")</f>
        <v>22</v>
      </c>
      <c r="C8" s="6">
        <f>IF(ISNUMBER(Data!F7),ABS(LOG10(Data!F7)-LOG10(Data!$D7)),"")</f>
        <v>7.2935081769711161</v>
      </c>
      <c r="D8" s="6">
        <f>IF(ISNUMBER(Data!G7),ABS(LOG10(Data!G7)-LOG10(Data!$D7)),"")</f>
        <v>5.1549019599857431</v>
      </c>
      <c r="E8" s="6">
        <f>IF(ISNUMBER(Data!H7),ABS(LOG10(Data!H7)-LOG10(Data!$D7)),"")</f>
        <v>7</v>
      </c>
      <c r="F8" s="6">
        <f>IF(ISNUMBER(Data!I7),ABS(LOG10(Data!I7)-LOG10(Data!$D7)),"")</f>
        <v>5.8239087409443187</v>
      </c>
      <c r="G8" s="6">
        <f>IF(ISNUMBER(Data!J7),ABS(LOG10(Data!J7)-LOG10(Data!$D7)),"")</f>
        <v>3.5228787452803374</v>
      </c>
      <c r="H8" s="6">
        <f>IF(ISNUMBER(Data!K7),ABS(LOG10(Data!K7)-LOG10(Data!$D7)),"")</f>
        <v>8</v>
      </c>
      <c r="I8" s="6">
        <f>IF(ISNUMBER(Data!L7),ABS(LOG10(Data!L7)-LOG10(Data!$D7)),"")</f>
        <v>8</v>
      </c>
      <c r="J8" s="6">
        <f>IF(ISNUMBER(Data!M7),ABS(LOG10(Data!M7)-LOG10(Data!$D7)),"")</f>
        <v>4.4948500216800937</v>
      </c>
      <c r="K8" s="6">
        <f>IF(ISNUMBER(Data!N7),ABS(LOG10(Data!N7)-LOG10(Data!$D7)),"")</f>
        <v>18.942305752895891</v>
      </c>
      <c r="L8" s="6">
        <f>IF(ISNUMBER(Data!O7),ABS(LOG10(Data!O7)-LOG10(Data!$D7)),"")</f>
        <v>40.497149872694131</v>
      </c>
      <c r="M8" s="6">
        <f>IF(ISNUMBER(Data!P7),ABS(LOG10(Data!P7)-LOG10(Data!$D7)),"")</f>
        <v>6.3010299956639813</v>
      </c>
      <c r="N8" s="6">
        <f>IF(ISNUMBER(Data!Q7),ABS(LOG10(Data!Q7)-LOG10(Data!$D7)),"")</f>
        <v>6.2218487496163561</v>
      </c>
      <c r="O8" s="6">
        <f>IF(ISNUMBER(Data!R7),ABS(LOG10(Data!R7)-LOG10(Data!$D7)),"")</f>
        <v>6.0969100130080562</v>
      </c>
      <c r="P8" s="6">
        <f>IF(ISNUMBER(Data!S7),ABS(LOG10(Data!S7)-LOG10(Data!$D7)),"")</f>
        <v>1.7695510786217241</v>
      </c>
      <c r="Q8" s="6">
        <f>IF(ISNUMBER(Data!T7),ABS(LOG10(Data!T7)-LOG10(Data!$D7)),"")</f>
        <v>6.6989700043360187</v>
      </c>
      <c r="R8" s="6">
        <f>IF(ISNUMBER(Data!U7),ABS(LOG10(Data!U7)-LOG10(Data!$D7)),"")</f>
        <v>0.15490195998574308</v>
      </c>
      <c r="S8" s="6">
        <f>IF(ISNUMBER(Data!V7),ABS(LOG10(Data!V7)-LOG10(Data!$D7)),"")</f>
        <v>5.6989700043360187</v>
      </c>
      <c r="T8" s="6">
        <f>IF(ISNUMBER(Data!W7),ABS(LOG10(Data!W7)-LOG10(Data!$D7)),"")</f>
        <v>4.1549019599857431</v>
      </c>
      <c r="U8" s="6">
        <f>IF(ISNUMBER(Data!X7),ABS(LOG10(Data!X7)-LOG10(Data!$D7)),"")</f>
        <v>4</v>
      </c>
      <c r="V8" s="6">
        <f>IF(ISNUMBER(Data!Y7),ABS(LOG10(Data!Y7)-LOG10(Data!$D7)),"")</f>
        <v>6.7695510786217259</v>
      </c>
      <c r="W8" s="6">
        <f>IF(ISNUMBER(Data!Z7),ABS(LOG10(Data!Z7)-LOG10(Data!$D7)),"")</f>
        <v>5.6989700043360187</v>
      </c>
      <c r="X8" s="6">
        <f>IF(ISNUMBER(Data!AA7),ABS(LOG10(Data!AA7)-LOG10(Data!$D7)),"")</f>
        <v>3.3069757181838906</v>
      </c>
      <c r="Y8" s="6">
        <f>IF(ISNUMBER(Data!AB7),ABS(LOG10(Data!AB7)-LOG10(Data!$D7)),"")</f>
        <v>3.5228787452803374</v>
      </c>
      <c r="Z8" s="6">
        <f>IF(ISNUMBER(Data!AC7),ABS(LOG10(Data!AC7)-LOG10(Data!$D7)),"")</f>
        <v>5.9999999999565699</v>
      </c>
      <c r="AA8" s="6">
        <f>IF(ISNUMBER(Data!AD7),ABS(LOG10(Data!AD7)-LOG10(Data!$D7)),"")</f>
        <v>10.477121254719663</v>
      </c>
      <c r="AB8" s="6">
        <f>IF(ISNUMBER(Data!AE7),ABS(LOG10(Data!AE7)-LOG10(Data!$D7)),"")</f>
        <v>1.0038013048816765</v>
      </c>
      <c r="AC8" s="6">
        <f>IF(ISNUMBER(Data!AF7),ABS(LOG10(Data!AF7)-LOG10(Data!$D7)),"")</f>
        <v>1</v>
      </c>
      <c r="AD8" s="6">
        <f>IF(ISNUMBER(Data!AG7),ABS(LOG10(Data!AG7)-LOG10(Data!$D7)),"")</f>
        <v>4</v>
      </c>
      <c r="AE8" s="6">
        <f>IF(ISNUMBER(Data!AH7),ABS(LOG10(Data!AH7)-LOG10(Data!$D7)),"")</f>
        <v>5</v>
      </c>
      <c r="AF8" s="6">
        <f>IF(ISNUMBER(Data!AI7),ABS(LOG10(Data!AI7)-LOG10(Data!$D7)),"")</f>
        <v>4</v>
      </c>
      <c r="AG8" s="6">
        <f>IF(ISNUMBER(Data!AJ7),ABS(LOG10(Data!AJ7)-LOG10(Data!$D7)),"")</f>
        <v>4.1366771398795432</v>
      </c>
      <c r="AH8" s="7">
        <f>IF(ISNUMBER(Data!AK7),ABS(LOG10(Data!AK7)-LOG10(Data!$D7)),"")</f>
        <v>4</v>
      </c>
      <c r="AI8" s="3" t="str">
        <f>IF(ISNUMBER(Data!AL7),ABS(Data!AL7-Data!$D7),"")</f>
        <v/>
      </c>
      <c r="AJ8" s="3" t="str">
        <f>IF(ISNUMBER(Data!AM7),ABS(Data!AM7-Data!$D7),"")</f>
        <v/>
      </c>
      <c r="AK8" s="3" t="str">
        <f>IF(ISNUMBER(Data!AN7),ABS(Data!AN7-Data!$D7),"")</f>
        <v/>
      </c>
      <c r="AL8" s="3" t="str">
        <f>IF(ISNUMBER(Data!AO7),ABS(Data!AO7-Data!$D7),"")</f>
        <v/>
      </c>
      <c r="AM8" s="3" t="str">
        <f>IF(ISNUMBER(Data!AP7),ABS(Data!AP7-Data!$D7),"")</f>
        <v/>
      </c>
      <c r="AN8" s="3" t="str">
        <f>IF(ISNUMBER(Data!AQ7),ABS(Data!AQ7-Data!$D7),"")</f>
        <v/>
      </c>
      <c r="AO8" s="3" t="str">
        <f>IF(ISNUMBER(Data!AR7),ABS(Data!AR7-Data!$D7),"")</f>
        <v/>
      </c>
    </row>
    <row r="9" spans="1:41" x14ac:dyDescent="0.25">
      <c r="A9" s="54" t="s">
        <v>45</v>
      </c>
      <c r="B9" s="51">
        <f>IF(ISNUMBER(Data!E8),ABS(Data!E8-Data!$D8),"")</f>
        <v>179.9</v>
      </c>
      <c r="C9" s="6">
        <f>IF(ISNUMBER(Data!F8),ABS(Data!F8-Data!$D8),"")</f>
        <v>9.8999999999999986</v>
      </c>
      <c r="D9" s="6">
        <f>IF(ISNUMBER(Data!G8),ABS(Data!G8-Data!$D8),"")</f>
        <v>879.9</v>
      </c>
      <c r="E9" s="6">
        <f>IF(ISNUMBER(Data!H8),ABS(Data!H8-Data!$D8),"")</f>
        <v>979.9</v>
      </c>
      <c r="F9" s="6">
        <f>IF(ISNUMBER(Data!I8),ABS(Data!I8-Data!$D8),"")</f>
        <v>429.9</v>
      </c>
      <c r="G9" s="6">
        <f>IF(ISNUMBER(Data!J8),ABS(Data!J8-Data!$D8),"")</f>
        <v>49.9</v>
      </c>
      <c r="H9" s="6">
        <f>IF(ISNUMBER(Data!K8),ABS(Data!K8-Data!$D8),"")</f>
        <v>979.9</v>
      </c>
      <c r="I9" s="6">
        <f>IF(ISNUMBER(Data!L8),ABS(Data!L8-Data!$D8),"")</f>
        <v>8479.9</v>
      </c>
      <c r="J9" s="6">
        <f>IF(ISNUMBER(Data!M8),ABS(Data!M8-Data!$D8),"")</f>
        <v>27979.9</v>
      </c>
      <c r="K9" s="6">
        <f>IF(ISNUMBER(Data!N8),ABS(Data!N8-Data!$D8),"")</f>
        <v>4854.8999999999996</v>
      </c>
      <c r="L9" s="6">
        <f>IF(ISNUMBER(Data!O8),ABS(Data!O8-Data!$D8),"")</f>
        <v>6979.9</v>
      </c>
      <c r="M9" s="6">
        <f>IF(ISNUMBER(Data!P8),ABS(Data!P8-Data!$D8),"")</f>
        <v>99979.9</v>
      </c>
      <c r="N9" s="6" t="str">
        <f>IF(ISNUMBER(Data!Q8),ABS(Data!Q8-Data!$D8),"")</f>
        <v/>
      </c>
      <c r="O9" s="6">
        <f>IF(ISNUMBER(Data!R8),ABS(Data!R8-Data!$D8),"")</f>
        <v>359979.9</v>
      </c>
      <c r="P9" s="6">
        <f>IF(ISNUMBER(Data!S8),ABS(Data!S8-Data!$D8),"")</f>
        <v>19.984000000000002</v>
      </c>
      <c r="Q9" s="6">
        <f>IF(ISNUMBER(Data!T8),ABS(Data!T8-Data!$D8),"")</f>
        <v>19979.900000000001</v>
      </c>
      <c r="R9" s="6">
        <f>IF(ISNUMBER(Data!U8),ABS(Data!U8-Data!$D8),"")</f>
        <v>0.10000000000000142</v>
      </c>
      <c r="S9" s="6">
        <f>IF(ISNUMBER(Data!V8),ABS(Data!V8-Data!$D8),"")</f>
        <v>9979.9</v>
      </c>
      <c r="T9" s="6">
        <f>IF(ISNUMBER(Data!W8),ABS(Data!W8-Data!$D8),"")</f>
        <v>17.100000000000001</v>
      </c>
      <c r="U9" s="6">
        <f>IF(ISNUMBER(Data!X8),ABS(Data!X8-Data!$D8),"")</f>
        <v>0.10000000000000142</v>
      </c>
      <c r="V9" s="6">
        <f>IF(ISNUMBER(Data!Y8),ABS(Data!Y8-Data!$D8),"")</f>
        <v>169979.9</v>
      </c>
      <c r="W9" s="6">
        <f>IF(ISNUMBER(Data!Z8),ABS(Data!Z8-Data!$D8),"")</f>
        <v>9.8999999999999986</v>
      </c>
      <c r="X9" s="6">
        <f>IF(ISNUMBER(Data!AA8),ABS(Data!AA8-Data!$D8),"")</f>
        <v>69.900000000000006</v>
      </c>
      <c r="Y9" s="6">
        <f>IF(ISNUMBER(Data!AB8),ABS(Data!AB8-Data!$D8),"")</f>
        <v>17.100000000000001</v>
      </c>
      <c r="Z9" s="6">
        <f>IF(ISNUMBER(Data!AC8),ABS(Data!AC8-Data!$D8),"")</f>
        <v>18.100000000000001</v>
      </c>
      <c r="AA9" s="6">
        <f>IF(ISNUMBER(Data!AD8),ABS(Data!AD8-Data!$D8),"")</f>
        <v>18.974</v>
      </c>
      <c r="AB9" s="6">
        <f>IF(ISNUMBER(Data!AE8),ABS(Data!AE8-Data!$D8),"")</f>
        <v>979.9</v>
      </c>
      <c r="AC9" s="6">
        <f>IF(ISNUMBER(Data!AF8),ABS(Data!AF8-Data!$D8),"")</f>
        <v>579.9</v>
      </c>
      <c r="AD9" s="6">
        <f>IF(ISNUMBER(Data!AG8),ABS(Data!AG8-Data!$D8),"")</f>
        <v>10.100000000000001</v>
      </c>
      <c r="AE9" s="6">
        <f>IF(ISNUMBER(Data!AH8),ABS(Data!AH8-Data!$D8),"")</f>
        <v>1090.9000000000001</v>
      </c>
      <c r="AF9" s="6">
        <f>IF(ISNUMBER(Data!AI8),ABS(Data!AI8-Data!$D8),"")</f>
        <v>12.100000000000001</v>
      </c>
      <c r="AG9" s="6">
        <f>IF(ISNUMBER(Data!AJ8),ABS(Data!AJ8-Data!$D8),"")</f>
        <v>669.9</v>
      </c>
      <c r="AH9" s="7">
        <f>IF(ISNUMBER(Data!AK8),ABS(Data!AK8-Data!$D8),"")</f>
        <v>289.89999999999998</v>
      </c>
      <c r="AI9" s="3" t="str">
        <f>IF(ISNUMBER(Data!AL8),ABS(Data!AL8-Data!$D8),"")</f>
        <v/>
      </c>
      <c r="AJ9" s="3" t="str">
        <f>IF(ISNUMBER(Data!AM8),ABS(Data!AM8-Data!$D8),"")</f>
        <v/>
      </c>
      <c r="AK9" s="3" t="str">
        <f>IF(ISNUMBER(Data!AN8),ABS(Data!AN8-Data!$D8),"")</f>
        <v/>
      </c>
      <c r="AL9" s="3" t="str">
        <f>IF(ISNUMBER(Data!AO8),ABS(Data!AO8-Data!$D8),"")</f>
        <v/>
      </c>
      <c r="AM9" s="3" t="str">
        <f>IF(ISNUMBER(Data!AP8),ABS(Data!AP8-Data!$D8),"")</f>
        <v/>
      </c>
      <c r="AN9" s="3" t="str">
        <f>IF(ISNUMBER(Data!AQ8),ABS(Data!AQ8-Data!$D8),"")</f>
        <v/>
      </c>
      <c r="AO9" s="3" t="str">
        <f>IF(ISNUMBER(Data!AR8),ABS(Data!AR8-Data!$D8),"")</f>
        <v/>
      </c>
    </row>
    <row r="10" spans="1:41" x14ac:dyDescent="0.25">
      <c r="A10" s="54" t="s">
        <v>47</v>
      </c>
      <c r="B10" s="51">
        <f>IF(ISNUMBER(Data!E9),ABS(Data!E9-Data!$D9),"")</f>
        <v>899</v>
      </c>
      <c r="C10" s="6">
        <f>IF(ISNUMBER(Data!F9),ABS(Data!F9-Data!$D9),"")</f>
        <v>241</v>
      </c>
      <c r="D10" s="6">
        <f>IF(ISNUMBER(Data!G9),ABS(Data!G9-Data!$D9),"")</f>
        <v>59899</v>
      </c>
      <c r="E10" s="6">
        <f>IF(ISNUMBER(Data!H9),ABS(Data!H9-Data!$D9),"")</f>
        <v>9999899</v>
      </c>
      <c r="F10" s="6">
        <f>IF(ISNUMBER(Data!I9),ABS(Data!I9-Data!$D9),"")</f>
        <v>9999899</v>
      </c>
      <c r="G10" s="6">
        <f>IF(ISNUMBER(Data!J9),ABS(Data!J9-Data!$D9),"")</f>
        <v>249</v>
      </c>
      <c r="H10" s="6">
        <f>IF(ISNUMBER(Data!K9),ABS(Data!K9-Data!$D9),"")</f>
        <v>81</v>
      </c>
      <c r="I10" s="6">
        <f>IF(ISNUMBER(Data!L9),ABS(Data!L9-Data!$D9),"")</f>
        <v>81</v>
      </c>
      <c r="J10" s="6">
        <f>IF(ISNUMBER(Data!M9),ABS(Data!M9-Data!$D9),"")</f>
        <v>99899</v>
      </c>
      <c r="K10" s="6">
        <f>IF(ISNUMBER(Data!N9),ABS(Data!N9-Data!$D9),"")</f>
        <v>750000270</v>
      </c>
      <c r="L10" s="6">
        <f>IF(ISNUMBER(Data!O9),ABS(Data!O9-Data!$D9),"")</f>
        <v>299899</v>
      </c>
      <c r="M10" s="6">
        <f>IF(ISNUMBER(Data!P9),ABS(Data!P9-Data!$D9),"")</f>
        <v>100.98571428571428</v>
      </c>
      <c r="N10" s="6">
        <f>IF(ISNUMBER(Data!Q9),ABS(Data!Q9-Data!$D9),"")</f>
        <v>100.97499999999999</v>
      </c>
      <c r="O10" s="6">
        <f>IF(ISNUMBER(Data!R9),ABS(Data!R9-Data!$D9),"")</f>
        <v>100.94444444444444</v>
      </c>
      <c r="P10" s="6">
        <f>IF(ISNUMBER(Data!S9),ABS(Data!S9-Data!$D9),"")</f>
        <v>1899</v>
      </c>
      <c r="Q10" s="6">
        <f>IF(ISNUMBER(Data!T9),ABS(Data!T9-Data!$D9),"")</f>
        <v>9</v>
      </c>
      <c r="R10" s="6">
        <f>IF(ISNUMBER(Data!U9),ABS(Data!U9-Data!$D9),"")</f>
        <v>4899</v>
      </c>
      <c r="S10" s="6">
        <f>IF(ISNUMBER(Data!V9),ABS(Data!V9-Data!$D9),"")</f>
        <v>81</v>
      </c>
      <c r="T10" s="6">
        <f>IF(ISNUMBER(Data!W9),ABS(Data!W9-Data!$D9),"")</f>
        <v>899</v>
      </c>
      <c r="U10" s="6">
        <f>IF(ISNUMBER(Data!X9),ABS(Data!X9-Data!$D9),"")</f>
        <v>899</v>
      </c>
      <c r="V10" s="6">
        <f>IF(ISNUMBER(Data!Y9),ABS(Data!Y9-Data!$D9),"")</f>
        <v>1599</v>
      </c>
      <c r="W10" s="6">
        <f>IF(ISNUMBER(Data!Z9),ABS(Data!Z9-Data!$D9),"")</f>
        <v>9899</v>
      </c>
      <c r="X10" s="6">
        <f>IF(ISNUMBER(Data!AA9),ABS(Data!AA9-Data!$D9),"")</f>
        <v>17882</v>
      </c>
      <c r="Y10" s="6">
        <f>IF(ISNUMBER(Data!AB9),ABS(Data!AB9-Data!$D9),"")</f>
        <v>19899</v>
      </c>
      <c r="Z10" s="6">
        <f>IF(ISNUMBER(Data!AC9),ABS(Data!AC9-Data!$D9),"")</f>
        <v>899</v>
      </c>
      <c r="AA10" s="6">
        <f>IF(ISNUMBER(Data!AD9),ABS(Data!AD9-Data!$D9),"")</f>
        <v>74899</v>
      </c>
      <c r="AB10" s="6">
        <f>IF(ISNUMBER(Data!AE9),ABS(Data!AE9-Data!$D9),"")</f>
        <v>479</v>
      </c>
      <c r="AC10" s="6">
        <f>IF(ISNUMBER(Data!AF9),ABS(Data!AF9-Data!$D9),"")</f>
        <v>100</v>
      </c>
      <c r="AD10" s="6">
        <f>IF(ISNUMBER(Data!AG9),ABS(Data!AG9-Data!$D9),"")</f>
        <v>91</v>
      </c>
      <c r="AE10" s="6">
        <f>IF(ISNUMBER(Data!AH9),ABS(Data!AH9-Data!$D9),"")</f>
        <v>232</v>
      </c>
      <c r="AF10" s="6">
        <f>IF(ISNUMBER(Data!AI9),ABS(Data!AI9-Data!$D9),"")</f>
        <v>88</v>
      </c>
      <c r="AG10" s="6">
        <f>IF(ISNUMBER(Data!AJ9),ABS(Data!AJ9-Data!$D9),"")</f>
        <v>599</v>
      </c>
      <c r="AH10" s="7">
        <f>IF(ISNUMBER(Data!AK9),ABS(Data!AK9-Data!$D9),"")</f>
        <v>199</v>
      </c>
      <c r="AI10" s="3" t="str">
        <f>IF(ISNUMBER(Data!AL9),ABS(Data!AL9-Data!$D9),"")</f>
        <v/>
      </c>
      <c r="AJ10" s="3" t="str">
        <f>IF(ISNUMBER(Data!AM9),ABS(Data!AM9-Data!$D9),"")</f>
        <v/>
      </c>
      <c r="AK10" s="3" t="str">
        <f>IF(ISNUMBER(Data!AN9),ABS(Data!AN9-Data!$D9),"")</f>
        <v/>
      </c>
      <c r="AL10" s="3" t="str">
        <f>IF(ISNUMBER(Data!AO9),ABS(Data!AO9-Data!$D9),"")</f>
        <v/>
      </c>
      <c r="AM10" s="3" t="str">
        <f>IF(ISNUMBER(Data!AP9),ABS(Data!AP9-Data!$D9),"")</f>
        <v/>
      </c>
      <c r="AN10" s="3" t="str">
        <f>IF(ISNUMBER(Data!AQ9),ABS(Data!AQ9-Data!$D9),"")</f>
        <v/>
      </c>
      <c r="AO10" s="3" t="str">
        <f>IF(ISNUMBER(Data!AR9),ABS(Data!AR9-Data!$D9),"")</f>
        <v/>
      </c>
    </row>
    <row r="11" spans="1:41" x14ac:dyDescent="0.25">
      <c r="A11" s="54" t="s">
        <v>49</v>
      </c>
      <c r="B11" s="51">
        <f>IF(ISNUMBER(Data!E10),ABS(LOG10(Data!E10)-LOG10(Data!$D10)),"")</f>
        <v>0.54468802230267777</v>
      </c>
      <c r="C11" s="6">
        <f>IF(ISNUMBER(Data!F10),ABS(LOG10(Data!F10)-LOG10(Data!$D10)),"")</f>
        <v>2.1107472955340363</v>
      </c>
      <c r="D11" s="6">
        <f>IF(ISNUMBER(Data!G10),ABS(LOG10(Data!G10)-LOG10(Data!$D10)),"")</f>
        <v>0.89147550852733382</v>
      </c>
      <c r="E11" s="6">
        <f>IF(ISNUMBER(Data!H10),ABS(LOG10(Data!H10)-LOG10(Data!$D10)),"")</f>
        <v>0.46550677625505266</v>
      </c>
      <c r="F11" s="6">
        <f>IF(ISNUMBER(Data!I10),ABS(LOG10(Data!I10)-LOG10(Data!$D10)),"")</f>
        <v>0.64564367586761406</v>
      </c>
      <c r="G11" s="6">
        <f>IF(ISNUMBER(Data!J10),ABS(LOG10(Data!J10)-LOG10(Data!$D10)),"")</f>
        <v>3.9538043982771498E-2</v>
      </c>
      <c r="H11" s="6">
        <f>IF(ISNUMBER(Data!K10),ABS(LOG10(Data!K10)-LOG10(Data!$D10)),"")</f>
        <v>0.54468802230267777</v>
      </c>
      <c r="I11" s="6">
        <f>IF(ISNUMBER(Data!L10),ABS(LOG10(Data!L10)-LOG10(Data!$D10)),"")</f>
        <v>1.1644767805910714</v>
      </c>
      <c r="J11" s="6" t="str">
        <f>IF(ISNUMBER(Data!M10),ABS(LOG10(Data!M10)-LOG10(Data!$D10)),"")</f>
        <v/>
      </c>
      <c r="K11" s="6">
        <f>IF(ISNUMBER(Data!N10),ABS(LOG10(Data!N10)-LOG10(Data!$D10)),"")</f>
        <v>3.5112642668157283</v>
      </c>
      <c r="L11" s="6">
        <f>IF(ISNUMBER(Data!O10),ABS(LOG10(Data!O10)-LOG10(Data!$D10)),"")</f>
        <v>0.34856814527252489</v>
      </c>
      <c r="M11" s="6">
        <f>IF(ISNUMBER(Data!P10),ABS(LOG10(Data!P10)-LOG10(Data!$D10)),"")</f>
        <v>4.9838000622584033E-2</v>
      </c>
      <c r="N11" s="6">
        <f>IF(ISNUMBER(Data!Q10),ABS(LOG10(Data!Q10)-LOG10(Data!$D10)),"")</f>
        <v>0.34056803964675275</v>
      </c>
      <c r="O11" s="6">
        <f>IF(ISNUMBER(Data!R10),ABS(LOG10(Data!R10)-LOG10(Data!$D10)),"")</f>
        <v>0.41435425380767121</v>
      </c>
      <c r="P11" s="6">
        <f>IF(ISNUMBER(Data!S10),ABS(LOG10(Data!S10)-LOG10(Data!$D10)),"")</f>
        <v>1.5446880223026778</v>
      </c>
      <c r="Q11" s="6">
        <f>IF(ISNUMBER(Data!T10),ABS(LOG10(Data!T10)-LOG10(Data!$D10)),"")</f>
        <v>0.15341252332071242</v>
      </c>
      <c r="R11" s="6">
        <f>IF(ISNUMBER(Data!U10),ABS(LOG10(Data!U10)-LOG10(Data!$D10)),"")</f>
        <v>9.1467480136306403</v>
      </c>
      <c r="S11" s="6">
        <f>IF(ISNUMBER(Data!V10),ABS(LOG10(Data!V10)-LOG10(Data!$D10)),"")</f>
        <v>3.280466132380333E-2</v>
      </c>
      <c r="T11" s="6">
        <f>IF(ISNUMBER(Data!W10),ABS(LOG10(Data!W10)-LOG10(Data!$D10)),"")</f>
        <v>6.7566767583015164E-2</v>
      </c>
      <c r="U11" s="6">
        <f>IF(ISNUMBER(Data!X10),ABS(LOG10(Data!X10)-LOG10(Data!$D10)),"")</f>
        <v>1.154281982033341</v>
      </c>
      <c r="V11" s="6">
        <f>IF(ISNUMBER(Data!Y10),ABS(LOG10(Data!Y10)-LOG10(Data!$D10)),"")</f>
        <v>0.14674801363064027</v>
      </c>
      <c r="W11" s="6">
        <f>IF(ISNUMBER(Data!Z10),ABS(LOG10(Data!Z10)-LOG10(Data!$D10)),"")</f>
        <v>0.40955448713664744</v>
      </c>
      <c r="X11" s="6">
        <f>IF(ISNUMBER(Data!AA10),ABS(LOG10(Data!AA10)-LOG10(Data!$D10)),"")</f>
        <v>1.241594608791539</v>
      </c>
      <c r="Y11" s="6">
        <f>IF(ISNUMBER(Data!AB10),ABS(LOG10(Data!AB10)-LOG10(Data!$D10)),"")</f>
        <v>2.863446784927091</v>
      </c>
      <c r="Z11" s="6">
        <f>IF(ISNUMBER(Data!AC10),ABS(LOG10(Data!AC10)-LOG10(Data!$D10)),"")</f>
        <v>0.45531197771903642</v>
      </c>
      <c r="AA11" s="6">
        <f>IF(ISNUMBER(Data!AD10),ABS(LOG10(Data!AD10)-LOG10(Data!$D10)),"")</f>
        <v>0.898774747268833</v>
      </c>
      <c r="AB11" s="6">
        <f>IF(ISNUMBER(Data!AE10),ABS(LOG10(Data!AE10)-LOG10(Data!$D10)),"")</f>
        <v>1.4674516845622598</v>
      </c>
      <c r="AC11" s="6">
        <f>IF(ISNUMBER(Data!AF10),ABS(LOG10(Data!AF10)-LOG10(Data!$D10)),"")</f>
        <v>3.0675666228182124</v>
      </c>
      <c r="AD11" s="6">
        <f>IF(ISNUMBER(Data!AG10),ABS(LOG10(Data!AG10)-LOG10(Data!$D10)),"")</f>
        <v>0.24365802663869651</v>
      </c>
      <c r="AE11" s="6">
        <f>IF(ISNUMBER(Data!AH10),ABS(LOG10(Data!AH10)-LOG10(Data!$D10)),"")</f>
        <v>1.4655067762550527</v>
      </c>
      <c r="AF11" s="6">
        <f>IF(ISNUMBER(Data!AI10),ABS(LOG10(Data!AI10)-LOG10(Data!$D10)),"")</f>
        <v>3.4374780526548099</v>
      </c>
      <c r="AG11" s="6">
        <f>IF(ISNUMBER(Data!AJ10),ABS(LOG10(Data!AJ10)-LOG10(Data!$D10)),"")</f>
        <v>6.1997795240209541E-4</v>
      </c>
      <c r="AH11" s="7">
        <f>IF(ISNUMBER(Data!AK10),ABS(LOG10(Data!AK10)-LOG10(Data!$D10)),"")</f>
        <v>4.5446880223026778</v>
      </c>
      <c r="AI11" s="3" t="str">
        <f>IF(ISNUMBER(Data!AL10),ABS(Data!AL10-Data!$D10),"")</f>
        <v/>
      </c>
      <c r="AJ11" s="3" t="str">
        <f>IF(ISNUMBER(Data!AM10),ABS(Data!AM10-Data!$D10),"")</f>
        <v/>
      </c>
      <c r="AK11" s="3" t="str">
        <f>IF(ISNUMBER(Data!AN10),ABS(Data!AN10-Data!$D10),"")</f>
        <v/>
      </c>
      <c r="AL11" s="3" t="str">
        <f>IF(ISNUMBER(Data!AO10),ABS(Data!AO10-Data!$D10),"")</f>
        <v/>
      </c>
      <c r="AM11" s="3" t="str">
        <f>IF(ISNUMBER(Data!AP10),ABS(Data!AP10-Data!$D10),"")</f>
        <v/>
      </c>
      <c r="AN11" s="3" t="str">
        <f>IF(ISNUMBER(Data!AQ10),ABS(Data!AQ10-Data!$D10),"")</f>
        <v/>
      </c>
      <c r="AO11" s="3" t="str">
        <f>IF(ISNUMBER(Data!AR10),ABS(Data!AR10-Data!$D10),"")</f>
        <v/>
      </c>
    </row>
    <row r="12" spans="1:41" x14ac:dyDescent="0.25">
      <c r="A12" s="54" t="s">
        <v>51</v>
      </c>
      <c r="B12" s="51">
        <f>IF(ISNUMBER(Data!E11),ABS(Data!E11-Data!$D11),"")</f>
        <v>4494</v>
      </c>
      <c r="C12" s="6">
        <f>IF(ISNUMBER(Data!F11),ABS(Data!F11-Data!$D11),"")</f>
        <v>4230</v>
      </c>
      <c r="D12" s="6">
        <f>IF(ISNUMBER(Data!G11),ABS(Data!G11-Data!$D11),"")</f>
        <v>4430</v>
      </c>
      <c r="E12" s="6">
        <f>IF(ISNUMBER(Data!H11),ABS(Data!H11-Data!$D11),"")</f>
        <v>3494</v>
      </c>
      <c r="F12" s="6">
        <f>IF(ISNUMBER(Data!I11),ABS(Data!I11-Data!$D11),"")</f>
        <v>4000</v>
      </c>
      <c r="G12" s="6">
        <f>IF(ISNUMBER(Data!J11),ABS(Data!J11-Data!$D11),"")</f>
        <v>4490.5</v>
      </c>
      <c r="H12" s="6">
        <f>IF(ISNUMBER(Data!K11),ABS(Data!K11-Data!$D11),"")</f>
        <v>4200</v>
      </c>
      <c r="I12" s="6">
        <f>IF(ISNUMBER(Data!L11),ABS(Data!L11-Data!$D11),"")</f>
        <v>4415</v>
      </c>
      <c r="J12" s="6">
        <f>IF(ISNUMBER(Data!M11),ABS(Data!M11-Data!$D11),"")</f>
        <v>4350</v>
      </c>
      <c r="K12" s="6">
        <f>IF(ISNUMBER(Data!N11),ABS(Data!N11-Data!$D11),"")</f>
        <v>2704</v>
      </c>
      <c r="L12" s="6">
        <f>IF(ISNUMBER(Data!O11),ABS(Data!O11-Data!$D11),"")</f>
        <v>4490</v>
      </c>
      <c r="M12" s="6">
        <f>IF(ISNUMBER(Data!P11),ABS(Data!P11-Data!$D11),"")</f>
        <v>4491</v>
      </c>
      <c r="N12" s="6">
        <f>IF(ISNUMBER(Data!Q11),ABS(Data!Q11-Data!$D11),"")</f>
        <v>4490</v>
      </c>
      <c r="O12" s="6">
        <f>IF(ISNUMBER(Data!R11),ABS(Data!R11-Data!$D11),"")</f>
        <v>4490</v>
      </c>
      <c r="P12" s="6">
        <f>IF(ISNUMBER(Data!S11),ABS(Data!S11-Data!$D11),"")</f>
        <v>16800</v>
      </c>
      <c r="Q12" s="6">
        <f>IF(ISNUMBER(Data!T11),ABS(Data!T11-Data!$D11),"")</f>
        <v>4350</v>
      </c>
      <c r="R12" s="6">
        <f>IF(ISNUMBER(Data!U11),ABS(Data!U11-Data!$D11),"")</f>
        <v>500</v>
      </c>
      <c r="S12" s="6">
        <f>IF(ISNUMBER(Data!V11),ABS(Data!V11-Data!$D11),"")</f>
        <v>4485</v>
      </c>
      <c r="T12" s="6">
        <f>IF(ISNUMBER(Data!W11),ABS(Data!W11-Data!$D11),"")</f>
        <v>4499.25</v>
      </c>
      <c r="U12" s="6">
        <f>IF(ISNUMBER(Data!X11),ABS(Data!X11-Data!$D11),"")</f>
        <v>5500</v>
      </c>
      <c r="V12" s="6">
        <f>IF(ISNUMBER(Data!Y11),ABS(Data!Y11-Data!$D11),"")</f>
        <v>12500</v>
      </c>
      <c r="W12" s="6">
        <f>IF(ISNUMBER(Data!Z11),ABS(Data!Z11-Data!$D11),"")</f>
        <v>95500</v>
      </c>
      <c r="X12" s="6">
        <f>IF(ISNUMBER(Data!AA11),ABS(Data!AA11-Data!$D11),"")</f>
        <v>32402</v>
      </c>
      <c r="Y12" s="6">
        <f>IF(ISNUMBER(Data!AB11),ABS(Data!AB11-Data!$D11),"")</f>
        <v>4400</v>
      </c>
      <c r="Z12" s="6">
        <f>IF(ISNUMBER(Data!AC11),ABS(Data!AC11-Data!$D11),"")</f>
        <v>3500</v>
      </c>
      <c r="AA12" s="6">
        <f>IF(ISNUMBER(Data!AD11),ABS(Data!AD11-Data!$D11),"")</f>
        <v>3634</v>
      </c>
      <c r="AB12" s="6">
        <f>IF(ISNUMBER(Data!AE11),ABS(Data!AE11-Data!$D11),"")</f>
        <v>3500</v>
      </c>
      <c r="AC12" s="6">
        <f>IF(ISNUMBER(Data!AF11),ABS(Data!AF11-Data!$D11),"")</f>
        <v>4463</v>
      </c>
      <c r="AD12" s="6">
        <f>IF(ISNUMBER(Data!AG11),ABS(Data!AG11-Data!$D11),"")</f>
        <v>4497</v>
      </c>
      <c r="AE12" s="6">
        <f>IF(ISNUMBER(Data!AH11),ABS(Data!AH11-Data!$D11),"")</f>
        <v>5501</v>
      </c>
      <c r="AF12" s="6">
        <f>IF(ISNUMBER(Data!AI11),ABS(Data!AI11-Data!$D11),"")</f>
        <v>3035</v>
      </c>
      <c r="AG12" s="6">
        <f>IF(ISNUMBER(Data!AJ11),ABS(Data!AJ11-Data!$D11),"")</f>
        <v>4490</v>
      </c>
      <c r="AH12" s="7">
        <f>IF(ISNUMBER(Data!AK11),ABS(Data!AK11-Data!$D11),"")</f>
        <v>4400</v>
      </c>
      <c r="AI12" s="3" t="str">
        <f>IF(ISNUMBER(Data!AL11),ABS(Data!AL11-Data!$D11),"")</f>
        <v/>
      </c>
      <c r="AJ12" s="3" t="str">
        <f>IF(ISNUMBER(Data!AM11),ABS(Data!AM11-Data!$D11),"")</f>
        <v/>
      </c>
      <c r="AK12" s="3" t="str">
        <f>IF(ISNUMBER(Data!AN11),ABS(Data!AN11-Data!$D11),"")</f>
        <v/>
      </c>
      <c r="AL12" s="3" t="str">
        <f>IF(ISNUMBER(Data!AO11),ABS(Data!AO11-Data!$D11),"")</f>
        <v/>
      </c>
      <c r="AM12" s="3" t="str">
        <f>IF(ISNUMBER(Data!AP11),ABS(Data!AP11-Data!$D11),"")</f>
        <v/>
      </c>
      <c r="AN12" s="3" t="str">
        <f>IF(ISNUMBER(Data!AQ11),ABS(Data!AQ11-Data!$D11),"")</f>
        <v/>
      </c>
      <c r="AO12" s="3" t="str">
        <f>IF(ISNUMBER(Data!AR11),ABS(Data!AR11-Data!$D11),"")</f>
        <v/>
      </c>
    </row>
    <row r="13" spans="1:41" x14ac:dyDescent="0.25">
      <c r="A13" s="54" t="s">
        <v>53</v>
      </c>
      <c r="B13" s="51">
        <f>IF(ISNUMBER(Data!E12),ABS(Data!E12-Data!$D12),"")</f>
        <v>206.9</v>
      </c>
      <c r="C13" s="6">
        <f>IF(ISNUMBER(Data!F12),ABS(Data!F12-Data!$D12),"")</f>
        <v>195188.9</v>
      </c>
      <c r="D13" s="6">
        <f>IF(ISNUMBER(Data!G12),ABS(Data!G12-Data!$D12),"")</f>
        <v>136.1</v>
      </c>
      <c r="E13" s="6">
        <f>IF(ISNUMBER(Data!H12),ABS(Data!H12-Data!$D12),"")</f>
        <v>143.1</v>
      </c>
      <c r="F13" s="6">
        <f>IF(ISNUMBER(Data!I12),ABS(Data!I12-Data!$D12),"")</f>
        <v>49806.9</v>
      </c>
      <c r="G13" s="6">
        <f>IF(ISNUMBER(Data!J12),ABS(Data!J12-Data!$D12),"")</f>
        <v>34806.9</v>
      </c>
      <c r="H13" s="6">
        <f>IF(ISNUMBER(Data!K12),ABS(Data!K12-Data!$D12),"")</f>
        <v>183.1</v>
      </c>
      <c r="I13" s="6">
        <f>IF(ISNUMBER(Data!L12),ABS(Data!L12-Data!$D12),"")</f>
        <v>131.9</v>
      </c>
      <c r="J13" s="6">
        <f>IF(ISNUMBER(Data!M12),ABS(Data!M12-Data!$D12),"")</f>
        <v>163.1</v>
      </c>
      <c r="K13" s="6">
        <f>IF(ISNUMBER(Data!N12),ABS(Data!N12-Data!$D12),"")</f>
        <v>282.89999999999998</v>
      </c>
      <c r="L13" s="6">
        <f>IF(ISNUMBER(Data!O12),ABS(Data!O12-Data!$D12),"")</f>
        <v>106.9</v>
      </c>
      <c r="M13" s="6">
        <f>IF(ISNUMBER(Data!P12),ABS(Data!P12-Data!$D12),"")</f>
        <v>29806.9</v>
      </c>
      <c r="N13" s="6">
        <f>IF(ISNUMBER(Data!Q12),ABS(Data!Q12-Data!$D12),"")</f>
        <v>293.89999999999998</v>
      </c>
      <c r="O13" s="6">
        <f>IF(ISNUMBER(Data!R12),ABS(Data!R12-Data!$D12),"")</f>
        <v>206.9</v>
      </c>
      <c r="P13" s="6">
        <f>IF(ISNUMBER(Data!S12),ABS(Data!S12-Data!$D12),"")</f>
        <v>161.1</v>
      </c>
      <c r="Q13" s="6">
        <f>IF(ISNUMBER(Data!T12),ABS(Data!T12-Data!$D12),"")</f>
        <v>4806.8999999999996</v>
      </c>
      <c r="R13" s="6">
        <f>IF(ISNUMBER(Data!U12),ABS(Data!U12-Data!$D12),"")</f>
        <v>499806.9</v>
      </c>
      <c r="S13" s="6">
        <f>IF(ISNUMBER(Data!V12),ABS(Data!V12-Data!$D12),"")</f>
        <v>806.9</v>
      </c>
      <c r="T13" s="6">
        <f>IF(ISNUMBER(Data!W12),ABS(Data!W12-Data!$D12),"")</f>
        <v>306.89999999999998</v>
      </c>
      <c r="U13" s="6">
        <f>IF(ISNUMBER(Data!X12),ABS(Data!X12-Data!$D12),"")</f>
        <v>806.9</v>
      </c>
      <c r="V13" s="6">
        <f>IF(ISNUMBER(Data!Y12),ABS(Data!Y12-Data!$D12),"")</f>
        <v>1506.9</v>
      </c>
      <c r="W13" s="6">
        <f>IF(ISNUMBER(Data!Z12),ABS(Data!Z12-Data!$D12),"")</f>
        <v>99806.9</v>
      </c>
      <c r="X13" s="6">
        <f>IF(ISNUMBER(Data!AA12),ABS(Data!AA12-Data!$D12),"")</f>
        <v>569301046.89999998</v>
      </c>
      <c r="Y13" s="6">
        <f>IF(ISNUMBER(Data!AB12),ABS(Data!AB12-Data!$D12),"")</f>
        <v>143.1</v>
      </c>
      <c r="Z13" s="6">
        <f>IF(ISNUMBER(Data!AC12),ABS(Data!AC12-Data!$D12),"")</f>
        <v>191.9</v>
      </c>
      <c r="AA13" s="6">
        <f>IF(ISNUMBER(Data!AD12),ABS(Data!AD12-Data!$D12),"")</f>
        <v>3662.9</v>
      </c>
      <c r="AB13" s="6">
        <f>IF(ISNUMBER(Data!AE12),ABS(Data!AE12-Data!$D12),"")</f>
        <v>2696.9</v>
      </c>
      <c r="AC13" s="6">
        <f>IF(ISNUMBER(Data!AF12),ABS(Data!AF12-Data!$D12),"")</f>
        <v>3115.9</v>
      </c>
      <c r="AD13" s="6">
        <f>IF(ISNUMBER(Data!AG12),ABS(Data!AG12-Data!$D12),"")</f>
        <v>6.9000000000000057</v>
      </c>
      <c r="AE13" s="6">
        <f>IF(ISNUMBER(Data!AH12),ABS(Data!AH12-Data!$D12),"")</f>
        <v>29809.9</v>
      </c>
      <c r="AF13" s="6">
        <f>IF(ISNUMBER(Data!AI12),ABS(Data!AI12-Data!$D12),"")</f>
        <v>176.1</v>
      </c>
      <c r="AG13" s="6">
        <f>IF(ISNUMBER(Data!AJ12),ABS(Data!AJ12-Data!$D12),"")</f>
        <v>806.9</v>
      </c>
      <c r="AH13" s="7">
        <f>IF(ISNUMBER(Data!AK12),ABS(Data!AK12-Data!$D12),"")</f>
        <v>1806.9</v>
      </c>
      <c r="AI13" s="3" t="str">
        <f>IF(ISNUMBER(Data!AL12),ABS(Data!AL12-Data!$D12),"")</f>
        <v/>
      </c>
      <c r="AJ13" s="3" t="str">
        <f>IF(ISNUMBER(Data!AM12),ABS(Data!AM12-Data!$D12),"")</f>
        <v/>
      </c>
      <c r="AK13" s="3" t="str">
        <f>IF(ISNUMBER(Data!AN12),ABS(Data!AN12-Data!$D12),"")</f>
        <v/>
      </c>
      <c r="AL13" s="3" t="str">
        <f>IF(ISNUMBER(Data!AO12),ABS(Data!AO12-Data!$D12),"")</f>
        <v/>
      </c>
      <c r="AM13" s="3" t="str">
        <f>IF(ISNUMBER(Data!AP12),ABS(Data!AP12-Data!$D12),"")</f>
        <v/>
      </c>
      <c r="AN13" s="3" t="str">
        <f>IF(ISNUMBER(Data!AQ12),ABS(Data!AQ12-Data!$D12),"")</f>
        <v/>
      </c>
      <c r="AO13" s="3" t="str">
        <f>IF(ISNUMBER(Data!AR12),ABS(Data!AR12-Data!$D12),"")</f>
        <v/>
      </c>
    </row>
    <row r="14" spans="1:41" x14ac:dyDescent="0.25">
      <c r="A14" s="54" t="s">
        <v>55</v>
      </c>
      <c r="B14" s="51">
        <f>IF(ISNUMBER(Data!E13),ABS(Data!E13-Data!$D13),"")</f>
        <v>13.5</v>
      </c>
      <c r="C14" s="6">
        <f>IF(ISNUMBER(Data!F13),ABS(Data!F13-Data!$D13),"")</f>
        <v>18.5</v>
      </c>
      <c r="D14" s="6">
        <f>IF(ISNUMBER(Data!G13),ABS(Data!G13-Data!$D13),"")</f>
        <v>3.5</v>
      </c>
      <c r="E14" s="6">
        <f>IF(ISNUMBER(Data!H13),ABS(Data!H13-Data!$D13),"")</f>
        <v>993.5</v>
      </c>
      <c r="F14" s="6">
        <f>IF(ISNUMBER(Data!I13),ABS(Data!I13-Data!$D13),"")</f>
        <v>8.5</v>
      </c>
      <c r="G14" s="6">
        <f>IF(ISNUMBER(Data!J13),ABS(Data!J13-Data!$D13),"")</f>
        <v>458.5</v>
      </c>
      <c r="H14" s="6">
        <f>IF(ISNUMBER(Data!K13),ABS(Data!K13-Data!$D13),"")</f>
        <v>43.5</v>
      </c>
      <c r="I14" s="6">
        <f>IF(ISNUMBER(Data!L13),ABS(Data!L13-Data!$D13),"")</f>
        <v>23.5</v>
      </c>
      <c r="J14" s="6">
        <f>IF(ISNUMBER(Data!M13),ABS(Data!M13-Data!$D13),"")</f>
        <v>15.5</v>
      </c>
      <c r="K14" s="6">
        <f>IF(ISNUMBER(Data!N13),ABS(Data!N13-Data!$D13),"")</f>
        <v>99.5</v>
      </c>
      <c r="L14" s="6">
        <f>IF(ISNUMBER(Data!O13),ABS(Data!O13-Data!$D13),"")</f>
        <v>93.5</v>
      </c>
      <c r="M14" s="6">
        <f>IF(ISNUMBER(Data!P13),ABS(Data!P13-Data!$D13),"")</f>
        <v>13.5</v>
      </c>
      <c r="N14" s="6">
        <f>IF(ISNUMBER(Data!Q13),ABS(Data!Q13-Data!$D13),"")</f>
        <v>71.5</v>
      </c>
      <c r="O14" s="6">
        <f>IF(ISNUMBER(Data!R13),ABS(Data!R13-Data!$D13),"")</f>
        <v>11.5</v>
      </c>
      <c r="P14" s="6">
        <f>IF(ISNUMBER(Data!S13),ABS(Data!S13-Data!$D13),"")</f>
        <v>125.5</v>
      </c>
      <c r="Q14" s="6">
        <f>IF(ISNUMBER(Data!T13),ABS(Data!T13-Data!$D13),"")</f>
        <v>93.5</v>
      </c>
      <c r="R14" s="6">
        <f>IF(ISNUMBER(Data!U13),ABS(Data!U13-Data!$D13),"")</f>
        <v>1.5</v>
      </c>
      <c r="S14" s="6">
        <f>IF(ISNUMBER(Data!V13),ABS(Data!V13-Data!$D13),"")</f>
        <v>3.5</v>
      </c>
      <c r="T14" s="6">
        <f>IF(ISNUMBER(Data!W13),ABS(Data!W13-Data!$D13),"")</f>
        <v>193.5</v>
      </c>
      <c r="U14" s="6">
        <f>IF(ISNUMBER(Data!X13),ABS(Data!X13-Data!$D13),"")</f>
        <v>23.5</v>
      </c>
      <c r="V14" s="6">
        <f>IF(ISNUMBER(Data!Y13),ABS(Data!Y13-Data!$D13),"")</f>
        <v>78.5</v>
      </c>
      <c r="W14" s="6">
        <f>IF(ISNUMBER(Data!Z13),ABS(Data!Z13-Data!$D13),"")</f>
        <v>13.5</v>
      </c>
      <c r="X14" s="6">
        <f>IF(ISNUMBER(Data!AA13),ABS(Data!AA13-Data!$D13),"")</f>
        <v>13.5</v>
      </c>
      <c r="Y14" s="6">
        <f>IF(ISNUMBER(Data!AB13),ABS(Data!AB13-Data!$D13),"")</f>
        <v>1.3539816339744828</v>
      </c>
      <c r="Z14" s="6">
        <f>IF(ISNUMBER(Data!AC13),ABS(Data!AC13-Data!$D13),"")</f>
        <v>5.61</v>
      </c>
      <c r="AA14" s="6">
        <f>IF(ISNUMBER(Data!AD13),ABS(Data!AD13-Data!$D13),"")</f>
        <v>33.5</v>
      </c>
      <c r="AB14" s="6">
        <f>IF(ISNUMBER(Data!AE13),ABS(Data!AE13-Data!$D13),"")</f>
        <v>29.5</v>
      </c>
      <c r="AC14" s="6">
        <f>IF(ISNUMBER(Data!AF13),ABS(Data!AF13-Data!$D13),"")</f>
        <v>93.5</v>
      </c>
      <c r="AD14" s="6">
        <f>IF(ISNUMBER(Data!AG13),ABS(Data!AG13-Data!$D13),"")</f>
        <v>1.5</v>
      </c>
      <c r="AE14" s="6">
        <f>IF(ISNUMBER(Data!AH13),ABS(Data!AH13-Data!$D13),"")</f>
        <v>15.5</v>
      </c>
      <c r="AF14" s="6">
        <f>IF(ISNUMBER(Data!AI13),ABS(Data!AI13-Data!$D13),"")</f>
        <v>150.5</v>
      </c>
      <c r="AG14" s="6">
        <f>IF(ISNUMBER(Data!AJ13),ABS(Data!AJ13-Data!$D13),"")</f>
        <v>2293.5</v>
      </c>
      <c r="AH14" s="7">
        <f>IF(ISNUMBER(Data!AK13),ABS(Data!AK13-Data!$D13),"")</f>
        <v>3.5</v>
      </c>
      <c r="AI14" s="3" t="str">
        <f>IF(ISNUMBER(Data!AL13),ABS(Data!AL13-Data!$D13),"")</f>
        <v/>
      </c>
      <c r="AJ14" s="3" t="str">
        <f>IF(ISNUMBER(Data!AM13),ABS(Data!AM13-Data!$D13),"")</f>
        <v/>
      </c>
      <c r="AK14" s="3" t="str">
        <f>IF(ISNUMBER(Data!AN13),ABS(Data!AN13-Data!$D13),"")</f>
        <v/>
      </c>
      <c r="AL14" s="3" t="str">
        <f>IF(ISNUMBER(Data!AO13),ABS(Data!AO13-Data!$D13),"")</f>
        <v/>
      </c>
      <c r="AM14" s="3" t="str">
        <f>IF(ISNUMBER(Data!AP13),ABS(Data!AP13-Data!$D13),"")</f>
        <v/>
      </c>
      <c r="AN14" s="3" t="str">
        <f>IF(ISNUMBER(Data!AQ13),ABS(Data!AQ13-Data!$D13),"")</f>
        <v/>
      </c>
      <c r="AO14" s="3" t="str">
        <f>IF(ISNUMBER(Data!AR13),ABS(Data!AR13-Data!$D13),"")</f>
        <v/>
      </c>
    </row>
    <row r="15" spans="1:41" x14ac:dyDescent="0.25">
      <c r="A15" s="54" t="s">
        <v>57</v>
      </c>
      <c r="B15" s="51">
        <f>IF(ISNUMBER(Data!E14),ABS(Data!E14-Data!$D14),"")</f>
        <v>1.1800000000000002</v>
      </c>
      <c r="C15" s="6">
        <f>IF(ISNUMBER(Data!F14),ABS(Data!F14-Data!$D14),"")</f>
        <v>7.82</v>
      </c>
      <c r="D15" s="6">
        <f>IF(ISNUMBER(Data!G14),ABS(Data!G14-Data!$D14),"")</f>
        <v>2.82</v>
      </c>
      <c r="E15" s="6">
        <f>IF(ISNUMBER(Data!H14),ABS(Data!H14-Data!$D14),"")</f>
        <v>17.82</v>
      </c>
      <c r="F15" s="6">
        <f>IF(ISNUMBER(Data!I14),ABS(Data!I14-Data!$D14),"")</f>
        <v>7.82</v>
      </c>
      <c r="G15" s="6">
        <f>IF(ISNUMBER(Data!J14),ABS(Data!J14-Data!$D14),"")</f>
        <v>2.157</v>
      </c>
      <c r="H15" s="6">
        <f>IF(ISNUMBER(Data!K14),ABS(Data!K14-Data!$D14),"")</f>
        <v>1.6800000000000002</v>
      </c>
      <c r="I15" s="6">
        <f>IF(ISNUMBER(Data!L14),ABS(Data!L14-Data!$D14),"")</f>
        <v>2.1500000000000004</v>
      </c>
      <c r="J15" s="6">
        <f>IF(ISNUMBER(Data!M14),ABS(Data!M14-Data!$D14),"")</f>
        <v>0.18000000000000016</v>
      </c>
      <c r="K15" s="6">
        <f>IF(ISNUMBER(Data!N14),ABS(Data!N14-Data!$D14),"")</f>
        <v>13.82</v>
      </c>
      <c r="L15" s="6">
        <f>IF(ISNUMBER(Data!O14),ABS(Data!O14-Data!$D14),"")</f>
        <v>7.82</v>
      </c>
      <c r="M15" s="6">
        <f>IF(ISNUMBER(Data!P14),ABS(Data!P14-Data!$D14),"")</f>
        <v>67.819999999999993</v>
      </c>
      <c r="N15" s="6">
        <f>IF(ISNUMBER(Data!Q14),ABS(Data!Q14-Data!$D14),"")</f>
        <v>0.11999999999999966</v>
      </c>
      <c r="O15" s="6">
        <f>IF(ISNUMBER(Data!R14),ABS(Data!R14-Data!$D14),"")</f>
        <v>0.81999999999999984</v>
      </c>
      <c r="P15" s="6">
        <f>IF(ISNUMBER(Data!S14),ABS(Data!S14-Data!$D14),"")</f>
        <v>1.6800000000000002</v>
      </c>
      <c r="Q15" s="6">
        <f>IF(ISNUMBER(Data!T14),ABS(Data!T14-Data!$D14),"")</f>
        <v>0.38000000000000012</v>
      </c>
      <c r="R15" s="6">
        <f>IF(ISNUMBER(Data!U14),ABS(Data!U14-Data!$D14),"")</f>
        <v>1.9300000000000002</v>
      </c>
      <c r="S15" s="6">
        <f>IF(ISNUMBER(Data!V14),ABS(Data!V14-Data!$D14),"")</f>
        <v>0.18000000000000016</v>
      </c>
      <c r="T15" s="6">
        <f>IF(ISNUMBER(Data!W14),ABS(Data!W14-Data!$D14),"")</f>
        <v>0.18000000000000016</v>
      </c>
      <c r="U15" s="6">
        <f>IF(ISNUMBER(Data!X14),ABS(Data!X14-Data!$D14),"")</f>
        <v>7.82</v>
      </c>
      <c r="V15" s="6">
        <f>IF(ISNUMBER(Data!Y14),ABS(Data!Y14-Data!$D14),"")</f>
        <v>0.4800000000000002</v>
      </c>
      <c r="W15" s="6">
        <f>IF(ISNUMBER(Data!Z14),ABS(Data!Z14-Data!$D14),"")</f>
        <v>2.82</v>
      </c>
      <c r="X15" s="6">
        <f>IF(ISNUMBER(Data!AA14),ABS(Data!AA14-Data!$D14),"")</f>
        <v>1.6106798100000002</v>
      </c>
      <c r="Y15" s="6">
        <f>IF(ISNUMBER(Data!AB14),ABS(Data!AB14-Data!$D14),"")</f>
        <v>97.82</v>
      </c>
      <c r="Z15" s="6">
        <f>IF(ISNUMBER(Data!AC14),ABS(Data!AC14-Data!$D14),"")</f>
        <v>10.82</v>
      </c>
      <c r="AA15" s="6">
        <f>IF(ISNUMBER(Data!AD14),ABS(Data!AD14-Data!$D14),"")</f>
        <v>1.6164106570000003</v>
      </c>
      <c r="AB15" s="6">
        <f>IF(ISNUMBER(Data!AE14),ABS(Data!AE14-Data!$D14),"")</f>
        <v>16.82</v>
      </c>
      <c r="AC15" s="6">
        <f>IF(ISNUMBER(Data!AF14),ABS(Data!AF14-Data!$D14),"")</f>
        <v>0.9800000000000002</v>
      </c>
      <c r="AD15" s="6">
        <f>IF(ISNUMBER(Data!AG14),ABS(Data!AG14-Data!$D14),"")</f>
        <v>2.82</v>
      </c>
      <c r="AE15" s="6">
        <f>IF(ISNUMBER(Data!AH14),ABS(Data!AH14-Data!$D14),"")</f>
        <v>1.7800000000000002</v>
      </c>
      <c r="AF15" s="6">
        <f>IF(ISNUMBER(Data!AI14),ABS(Data!AI14-Data!$D14),"")</f>
        <v>0.81999999999999984</v>
      </c>
      <c r="AG15" s="6">
        <f>IF(ISNUMBER(Data!AJ14),ABS(Data!AJ14-Data!$D14),"")</f>
        <v>1.6800000000000002</v>
      </c>
      <c r="AH15" s="7">
        <f>IF(ISNUMBER(Data!AK14),ABS(Data!AK14-Data!$D14),"")</f>
        <v>1.6800000000000002</v>
      </c>
      <c r="AI15" s="3" t="str">
        <f>IF(ISNUMBER(Data!AL14),ABS(Data!AL14-Data!$D14),"")</f>
        <v/>
      </c>
      <c r="AJ15" s="3" t="str">
        <f>IF(ISNUMBER(Data!AM14),ABS(Data!AM14-Data!$D14),"")</f>
        <v/>
      </c>
      <c r="AK15" s="3" t="str">
        <f>IF(ISNUMBER(Data!AN14),ABS(Data!AN14-Data!$D14),"")</f>
        <v/>
      </c>
      <c r="AL15" s="3" t="str">
        <f>IF(ISNUMBER(Data!AO14),ABS(Data!AO14-Data!$D14),"")</f>
        <v/>
      </c>
      <c r="AM15" s="3" t="str">
        <f>IF(ISNUMBER(Data!AP14),ABS(Data!AP14-Data!$D14),"")</f>
        <v/>
      </c>
      <c r="AN15" s="3" t="str">
        <f>IF(ISNUMBER(Data!AQ14),ABS(Data!AQ14-Data!$D14),"")</f>
        <v/>
      </c>
      <c r="AO15" s="3" t="str">
        <f>IF(ISNUMBER(Data!AR14),ABS(Data!AR14-Data!$D14),"")</f>
        <v/>
      </c>
    </row>
    <row r="16" spans="1:41" x14ac:dyDescent="0.25">
      <c r="A16" s="54" t="s">
        <v>59</v>
      </c>
      <c r="B16" s="51">
        <f>IF(ISNUMBER(Data!E15),ABS(Data!E15-Data!$D15),"")</f>
        <v>49.57468308</v>
      </c>
      <c r="C16" s="6">
        <f>IF(ISNUMBER(Data!F15),ABS(Data!F15-Data!$D15),"")</f>
        <v>272.57468308</v>
      </c>
      <c r="D16" s="6">
        <f>IF(ISNUMBER(Data!G15),ABS(Data!G15-Data!$D15),"")</f>
        <v>8.5746830799999998</v>
      </c>
      <c r="E16" s="6">
        <f>IF(ISNUMBER(Data!H15),ABS(Data!H15-Data!$D15),"")</f>
        <v>999999.57468307996</v>
      </c>
      <c r="F16" s="6">
        <f>IF(ISNUMBER(Data!I15),ABS(Data!I15-Data!$D15),"")</f>
        <v>5.5746830799999998</v>
      </c>
      <c r="G16" s="6">
        <f>IF(ISNUMBER(Data!J15),ABS(Data!J15-Data!$D15),"")</f>
        <v>8.4683080000000022E-2</v>
      </c>
      <c r="H16" s="6">
        <f>IF(ISNUMBER(Data!K15),ABS(Data!K15-Data!$D15),"")</f>
        <v>0.42525291999999998</v>
      </c>
      <c r="I16" s="6">
        <f>IF(ISNUMBER(Data!L15),ABS(Data!L15-Data!$D15),"")</f>
        <v>1033.5746830800001</v>
      </c>
      <c r="J16" s="6">
        <f>IF(ISNUMBER(Data!M15),ABS(Data!M15-Data!$D15),"")</f>
        <v>82.57468308</v>
      </c>
      <c r="K16" s="6">
        <f>IF(ISNUMBER(Data!N15),ABS(Data!N15-Data!$D15),"")</f>
        <v>59.57468308</v>
      </c>
      <c r="L16" s="6">
        <f>IF(ISNUMBER(Data!O15),ABS(Data!O15-Data!$D15),"")</f>
        <v>1019.57468308</v>
      </c>
      <c r="M16" s="6">
        <f>IF(ISNUMBER(Data!P15),ABS(Data!P15-Data!$D15),"")</f>
        <v>99999.574683080005</v>
      </c>
      <c r="N16" s="6" t="str">
        <f>IF(ISNUMBER(Data!Q15),ABS(Data!Q15-Data!$D15),"")</f>
        <v/>
      </c>
      <c r="O16" s="6">
        <f>IF(ISNUMBER(Data!R15),ABS(Data!R15-Data!$D15),"")</f>
        <v>313.57468308</v>
      </c>
      <c r="P16" s="6">
        <f>IF(ISNUMBER(Data!S15),ABS(Data!S15-Data!$D15),"")</f>
        <v>999.57468308</v>
      </c>
      <c r="Q16" s="6">
        <f>IF(ISNUMBER(Data!T15),ABS(Data!T15-Data!$D15),"")</f>
        <v>11.57468308</v>
      </c>
      <c r="R16" s="6">
        <f>IF(ISNUMBER(Data!U15),ABS(Data!U15-Data!$D15),"")</f>
        <v>99.57468308</v>
      </c>
      <c r="S16" s="6">
        <f>IF(ISNUMBER(Data!V15),ABS(Data!V15-Data!$D15),"")</f>
        <v>49999.574683079998</v>
      </c>
      <c r="T16" s="6">
        <f>IF(ISNUMBER(Data!W15),ABS(Data!W15-Data!$D15),"")</f>
        <v>7.4683080000000013E-2</v>
      </c>
      <c r="U16" s="6">
        <f>IF(ISNUMBER(Data!X15),ABS(Data!X15-Data!$D15),"")</f>
        <v>63.57468308</v>
      </c>
      <c r="V16" s="6">
        <f>IF(ISNUMBER(Data!Y15),ABS(Data!Y15-Data!$D15),"")</f>
        <v>16.57468308</v>
      </c>
      <c r="W16" s="6">
        <f>IF(ISNUMBER(Data!Z15),ABS(Data!Z15-Data!$D15),"")</f>
        <v>9999999999.5746822</v>
      </c>
      <c r="X16" s="6">
        <f>IF(ISNUMBER(Data!AA15),ABS(Data!AA15-Data!$D15),"")</f>
        <v>63.57468308</v>
      </c>
      <c r="Y16" s="6">
        <f>IF(ISNUMBER(Data!AB15),ABS(Data!AB15-Data!$D15),"")</f>
        <v>0.40398358666666667</v>
      </c>
      <c r="Z16" s="6">
        <f>IF(ISNUMBER(Data!AC15),ABS(Data!AC15-Data!$D15),"")</f>
        <v>5E+20</v>
      </c>
      <c r="AA16" s="6">
        <f>IF(ISNUMBER(Data!AD15),ABS(Data!AD15-Data!$D15),"")</f>
        <v>2.5746830799999998</v>
      </c>
      <c r="AB16" s="6">
        <f>IF(ISNUMBER(Data!AE15),ABS(Data!AE15-Data!$D15),"")</f>
        <v>26.57468308</v>
      </c>
      <c r="AC16" s="6">
        <f>IF(ISNUMBER(Data!AF15),ABS(Data!AF15-Data!$D15),"")</f>
        <v>1699.5746830800001</v>
      </c>
      <c r="AD16" s="6">
        <f>IF(ISNUMBER(Data!AG15),ABS(Data!AG15-Data!$D15),"")</f>
        <v>999.57468308</v>
      </c>
      <c r="AE16" s="6">
        <f>IF(ISNUMBER(Data!AH15),ABS(Data!AH15-Data!$D15),"")</f>
        <v>32.57468308</v>
      </c>
      <c r="AF16" s="6">
        <f>IF(ISNUMBER(Data!AI15),ABS(Data!AI15-Data!$D15),"")</f>
        <v>41.57468308</v>
      </c>
      <c r="AG16" s="6">
        <f>IF(ISNUMBER(Data!AJ15),ABS(Data!AJ15-Data!$D15),"")</f>
        <v>22.57468308</v>
      </c>
      <c r="AH16" s="7">
        <f>IF(ISNUMBER(Data!AK15),ABS(Data!AK15-Data!$D15),"")</f>
        <v>12999999.574683079</v>
      </c>
      <c r="AI16" s="3" t="str">
        <f>IF(ISNUMBER(Data!AL15),ABS(Data!AL15-Data!$D15),"")</f>
        <v/>
      </c>
      <c r="AJ16" s="3" t="str">
        <f>IF(ISNUMBER(Data!AM15),ABS(Data!AM15-Data!$D15),"")</f>
        <v/>
      </c>
      <c r="AK16" s="3" t="str">
        <f>IF(ISNUMBER(Data!AN15),ABS(Data!AN15-Data!$D15),"")</f>
        <v/>
      </c>
      <c r="AL16" s="3" t="str">
        <f>IF(ISNUMBER(Data!AO15),ABS(Data!AO15-Data!$D15),"")</f>
        <v/>
      </c>
      <c r="AM16" s="3" t="str">
        <f>IF(ISNUMBER(Data!AP15),ABS(Data!AP15-Data!$D15),"")</f>
        <v/>
      </c>
      <c r="AN16" s="3" t="str">
        <f>IF(ISNUMBER(Data!AQ15),ABS(Data!AQ15-Data!$D15),"")</f>
        <v/>
      </c>
      <c r="AO16" s="3" t="str">
        <f>IF(ISNUMBER(Data!AR15),ABS(Data!AR15-Data!$D15),"")</f>
        <v/>
      </c>
    </row>
    <row r="17" spans="1:41" x14ac:dyDescent="0.25">
      <c r="A17" s="54" t="s">
        <v>61</v>
      </c>
      <c r="B17" s="51">
        <f>IF(ISNUMBER(Data!E16),ABS(Data!E16-Data!$D16),"")</f>
        <v>0.5</v>
      </c>
      <c r="C17" s="6">
        <f>IF(ISNUMBER(Data!F16),ABS(Data!F16-Data!$D16),"")</f>
        <v>18.5</v>
      </c>
      <c r="D17" s="6">
        <f>IF(ISNUMBER(Data!G16),ABS(Data!G16-Data!$D16),"")</f>
        <v>1.5</v>
      </c>
      <c r="E17" s="6">
        <f>IF(ISNUMBER(Data!H16),ABS(Data!H16-Data!$D16),"")</f>
        <v>2.5</v>
      </c>
      <c r="F17" s="6">
        <f>IF(ISNUMBER(Data!I16),ABS(Data!I16-Data!$D16),"")</f>
        <v>0.5</v>
      </c>
      <c r="G17" s="6">
        <f>IF(ISNUMBER(Data!J16),ABS(Data!J16-Data!$D16),"")</f>
        <v>3.5</v>
      </c>
      <c r="H17" s="6">
        <f>IF(ISNUMBER(Data!K16),ABS(Data!K16-Data!$D16),"")</f>
        <v>97.5</v>
      </c>
      <c r="I17" s="6">
        <f>IF(ISNUMBER(Data!L16),ABS(Data!L16-Data!$D16),"")</f>
        <v>40.5</v>
      </c>
      <c r="J17" s="6">
        <f>IF(ISNUMBER(Data!M16),ABS(Data!M16-Data!$D16),"")</f>
        <v>64.5</v>
      </c>
      <c r="K17" s="6">
        <f>IF(ISNUMBER(Data!N16),ABS(Data!N16-Data!$D16),"")</f>
        <v>162.5</v>
      </c>
      <c r="L17" s="6">
        <f>IF(ISNUMBER(Data!O16),ABS(Data!O16-Data!$D16),"")</f>
        <v>117.5</v>
      </c>
      <c r="M17" s="6">
        <f>IF(ISNUMBER(Data!P16),ABS(Data!P16-Data!$D16),"")</f>
        <v>0.5</v>
      </c>
      <c r="N17" s="6">
        <f>IF(ISNUMBER(Data!Q16),ABS(Data!Q16-Data!$D16),"")</f>
        <v>7.5</v>
      </c>
      <c r="O17" s="6">
        <f>IF(ISNUMBER(Data!R16),ABS(Data!R16-Data!$D16),"")</f>
        <v>5.5</v>
      </c>
      <c r="P17" s="6">
        <f>IF(ISNUMBER(Data!S16),ABS(Data!S16-Data!$D16),"")</f>
        <v>1.5</v>
      </c>
      <c r="Q17" s="6">
        <f>IF(ISNUMBER(Data!T16),ABS(Data!T16-Data!$D16),"")</f>
        <v>1.5</v>
      </c>
      <c r="R17" s="6">
        <f>IF(ISNUMBER(Data!U16),ABS(Data!U16-Data!$D16),"")</f>
        <v>47.5</v>
      </c>
      <c r="S17" s="6">
        <f>IF(ISNUMBER(Data!V16),ABS(Data!V16-Data!$D16),"")</f>
        <v>7.5</v>
      </c>
      <c r="T17" s="6">
        <f>IF(ISNUMBER(Data!W16),ABS(Data!W16-Data!$D16),"")</f>
        <v>7.5</v>
      </c>
      <c r="U17" s="6">
        <f>IF(ISNUMBER(Data!X16),ABS(Data!X16-Data!$D16),"")</f>
        <v>27.5</v>
      </c>
      <c r="V17" s="6">
        <f>IF(ISNUMBER(Data!Y16),ABS(Data!Y16-Data!$D16),"")</f>
        <v>167.5</v>
      </c>
      <c r="W17" s="6">
        <f>IF(ISNUMBER(Data!Z16),ABS(Data!Z16-Data!$D16),"")</f>
        <v>1.5</v>
      </c>
      <c r="X17" s="6">
        <f>IF(ISNUMBER(Data!AA16),ABS(Data!AA16-Data!$D16),"")</f>
        <v>6.5</v>
      </c>
      <c r="Y17" s="6">
        <f>IF(ISNUMBER(Data!AB16),ABS(Data!AB16-Data!$D16),"")</f>
        <v>2.5</v>
      </c>
      <c r="Z17" s="6">
        <f>IF(ISNUMBER(Data!AC16),ABS(Data!AC16-Data!$D16),"")</f>
        <v>24.6</v>
      </c>
      <c r="AA17" s="6">
        <f>IF(ISNUMBER(Data!AD16),ABS(Data!AD16-Data!$D16),"")</f>
        <v>20.5</v>
      </c>
      <c r="AB17" s="6">
        <f>IF(ISNUMBER(Data!AE16),ABS(Data!AE16-Data!$D16),"")</f>
        <v>18.5</v>
      </c>
      <c r="AC17" s="6">
        <f>IF(ISNUMBER(Data!AF16),ABS(Data!AF16-Data!$D16),"")</f>
        <v>7.1999999999999993</v>
      </c>
      <c r="AD17" s="6">
        <f>IF(ISNUMBER(Data!AG16),ABS(Data!AG16-Data!$D16),"")</f>
        <v>7.5</v>
      </c>
      <c r="AE17" s="6">
        <f>IF(ISNUMBER(Data!AH16),ABS(Data!AH16-Data!$D16),"")</f>
        <v>4</v>
      </c>
      <c r="AF17" s="6">
        <f>IF(ISNUMBER(Data!AI16),ABS(Data!AI16-Data!$D16),"")</f>
        <v>0.5</v>
      </c>
      <c r="AG17" s="6">
        <f>IF(ISNUMBER(Data!AJ16),ABS(Data!AJ16-Data!$D16),"")</f>
        <v>8.5</v>
      </c>
      <c r="AH17" s="7">
        <f>IF(ISNUMBER(Data!AK16),ABS(Data!AK16-Data!$D16),"")</f>
        <v>0.5</v>
      </c>
      <c r="AI17" s="3" t="str">
        <f>IF(ISNUMBER(Data!AL16),ABS(Data!AL16-Data!$D16),"")</f>
        <v/>
      </c>
      <c r="AJ17" s="3" t="str">
        <f>IF(ISNUMBER(Data!AM16),ABS(Data!AM16-Data!$D16),"")</f>
        <v/>
      </c>
      <c r="AK17" s="3" t="str">
        <f>IF(ISNUMBER(Data!AN16),ABS(Data!AN16-Data!$D16),"")</f>
        <v/>
      </c>
      <c r="AL17" s="3" t="str">
        <f>IF(ISNUMBER(Data!AO16),ABS(Data!AO16-Data!$D16),"")</f>
        <v/>
      </c>
      <c r="AM17" s="3" t="str">
        <f>IF(ISNUMBER(Data!AP16),ABS(Data!AP16-Data!$D16),"")</f>
        <v/>
      </c>
      <c r="AN17" s="3" t="str">
        <f>IF(ISNUMBER(Data!AQ16),ABS(Data!AQ16-Data!$D16),"")</f>
        <v/>
      </c>
      <c r="AO17" s="3" t="str">
        <f>IF(ISNUMBER(Data!AR16),ABS(Data!AR16-Data!$D16),"")</f>
        <v/>
      </c>
    </row>
    <row r="18" spans="1:41" x14ac:dyDescent="0.25">
      <c r="A18" s="54" t="s">
        <v>63</v>
      </c>
      <c r="B18" s="51">
        <f>IF(ISNUMBER(Data!E17),ABS(Data!E17-Data!$D17),"")</f>
        <v>13.7</v>
      </c>
      <c r="C18" s="6">
        <f>IF(ISNUMBER(Data!F17),ABS(Data!F17-Data!$D17),"")</f>
        <v>123.8</v>
      </c>
      <c r="D18" s="6">
        <f>IF(ISNUMBER(Data!G17),ABS(Data!G17-Data!$D17),"")</f>
        <v>285.8</v>
      </c>
      <c r="E18" s="6">
        <f>IF(ISNUMBER(Data!H17),ABS(Data!H17-Data!$D17),"")</f>
        <v>999985.8</v>
      </c>
      <c r="F18" s="6">
        <f>IF(ISNUMBER(Data!I17),ABS(Data!I17-Data!$D17),"")</f>
        <v>19985.8</v>
      </c>
      <c r="G18" s="6">
        <f>IF(ISNUMBER(Data!J17),ABS(Data!J17-Data!$D17),"")</f>
        <v>19999985.800000001</v>
      </c>
      <c r="H18" s="6">
        <f>IF(ISNUMBER(Data!K17),ABS(Data!K17-Data!$D17),"")</f>
        <v>85.8</v>
      </c>
      <c r="I18" s="6">
        <f>IF(ISNUMBER(Data!L17),ABS(Data!L17-Data!$D17),"")</f>
        <v>534.16</v>
      </c>
      <c r="J18" s="6">
        <f>IF(ISNUMBER(Data!M17),ABS(Data!M17-Data!$D17),"")</f>
        <v>645.79999999999995</v>
      </c>
      <c r="K18" s="6">
        <f>IF(ISNUMBER(Data!N17),ABS(Data!N17-Data!$D17),"")</f>
        <v>12.51</v>
      </c>
      <c r="L18" s="6">
        <f>IF(ISNUMBER(Data!O17),ABS(Data!O17-Data!$D17),"")</f>
        <v>8.1999999999999993</v>
      </c>
      <c r="M18" s="6">
        <f>IF(ISNUMBER(Data!P17),ABS(Data!P17-Data!$D17),"")</f>
        <v>285.8</v>
      </c>
      <c r="N18" s="6">
        <f>IF(ISNUMBER(Data!Q17),ABS(Data!Q17-Data!$D17),"")</f>
        <v>1785.8</v>
      </c>
      <c r="O18" s="6">
        <f>IF(ISNUMBER(Data!R17),ABS(Data!R17-Data!$D17),"")</f>
        <v>17985.8</v>
      </c>
      <c r="P18" s="6">
        <f>IF(ISNUMBER(Data!S17),ABS(Data!S17-Data!$D17),"")</f>
        <v>99999985.799999997</v>
      </c>
      <c r="Q18" s="6">
        <f>IF(ISNUMBER(Data!T17),ABS(Data!T17-Data!$D17),"")</f>
        <v>685.8</v>
      </c>
      <c r="R18" s="6">
        <f>IF(ISNUMBER(Data!U17),ABS(Data!U17-Data!$D17),"")</f>
        <v>99985.8</v>
      </c>
      <c r="S18" s="6">
        <f>IF(ISNUMBER(Data!V17),ABS(Data!V17-Data!$D17),"")</f>
        <v>485.8</v>
      </c>
      <c r="T18" s="6">
        <f>IF(ISNUMBER(Data!W17),ABS(Data!W17-Data!$D17),"")</f>
        <v>19985.8</v>
      </c>
      <c r="U18" s="6">
        <f>IF(ISNUMBER(Data!X17),ABS(Data!X17-Data!$D17),"")</f>
        <v>9985.7999999999993</v>
      </c>
      <c r="V18" s="6">
        <f>IF(ISNUMBER(Data!Y17),ABS(Data!Y17-Data!$D17),"")</f>
        <v>155.80000000000001</v>
      </c>
      <c r="W18" s="6">
        <f>IF(ISNUMBER(Data!Z17),ABS(Data!Z17-Data!$D17),"")</f>
        <v>985.8</v>
      </c>
      <c r="X18" s="6">
        <f>IF(ISNUMBER(Data!AA17),ABS(Data!AA17-Data!$D17),"")</f>
        <v>1985.8</v>
      </c>
      <c r="Y18" s="6">
        <f>IF(ISNUMBER(Data!AB17),ABS(Data!AB17-Data!$D17),"")</f>
        <v>1127.352511415525</v>
      </c>
      <c r="Z18" s="6">
        <f>IF(ISNUMBER(Data!AC17),ABS(Data!AC17-Data!$D17),"")</f>
        <v>9985.7999999999993</v>
      </c>
      <c r="AA18" s="6">
        <f>IF(ISNUMBER(Data!AD17),ABS(Data!AD17-Data!$D17),"")</f>
        <v>120.8</v>
      </c>
      <c r="AB18" s="6">
        <f>IF(ISNUMBER(Data!AE17),ABS(Data!AE17-Data!$D17),"")</f>
        <v>985.8</v>
      </c>
      <c r="AC18" s="6">
        <f>IF(ISNUMBER(Data!AF17),ABS(Data!AF17-Data!$D17),"")</f>
        <v>301.8</v>
      </c>
      <c r="AD18" s="6">
        <f>IF(ISNUMBER(Data!AG17),ABS(Data!AG17-Data!$D17),"")</f>
        <v>20.8</v>
      </c>
      <c r="AE18" s="6">
        <f>IF(ISNUMBER(Data!AH17),ABS(Data!AH17-Data!$D17),"")</f>
        <v>12206.8</v>
      </c>
      <c r="AF18" s="6">
        <f>IF(ISNUMBER(Data!AI17),ABS(Data!AI17-Data!$D17),"")</f>
        <v>4209.8</v>
      </c>
      <c r="AG18" s="6">
        <f>IF(ISNUMBER(Data!AJ17),ABS(Data!AJ17-Data!$D17),"")</f>
        <v>985.8</v>
      </c>
      <c r="AH18" s="7">
        <f>IF(ISNUMBER(Data!AK17),ABS(Data!AK17-Data!$D17),"")</f>
        <v>4999985.8</v>
      </c>
      <c r="AI18" s="3" t="str">
        <f>IF(ISNUMBER(Data!AL17),ABS(Data!AL17-Data!$D17),"")</f>
        <v/>
      </c>
      <c r="AJ18" s="3" t="str">
        <f>IF(ISNUMBER(Data!AM17),ABS(Data!AM17-Data!$D17),"")</f>
        <v/>
      </c>
      <c r="AK18" s="3" t="str">
        <f>IF(ISNUMBER(Data!AN17),ABS(Data!AN17-Data!$D17),"")</f>
        <v/>
      </c>
      <c r="AL18" s="3" t="str">
        <f>IF(ISNUMBER(Data!AO17),ABS(Data!AO17-Data!$D17),"")</f>
        <v/>
      </c>
      <c r="AM18" s="3" t="str">
        <f>IF(ISNUMBER(Data!AP17),ABS(Data!AP17-Data!$D17),"")</f>
        <v/>
      </c>
      <c r="AN18" s="3" t="str">
        <f>IF(ISNUMBER(Data!AQ17),ABS(Data!AQ17-Data!$D17),"")</f>
        <v/>
      </c>
      <c r="AO18" s="3" t="str">
        <f>IF(ISNUMBER(Data!AR17),ABS(Data!AR17-Data!$D17),"")</f>
        <v/>
      </c>
    </row>
    <row r="19" spans="1:41" x14ac:dyDescent="0.25">
      <c r="A19" s="54" t="s">
        <v>65</v>
      </c>
      <c r="B19" s="51">
        <f>IF(ISNUMBER(Data!E18),ABS(Data!E18-Data!$D18),"")</f>
        <v>37</v>
      </c>
      <c r="C19" s="6">
        <f>IF(ISNUMBER(Data!F18),ABS(Data!F18-Data!$D18),"")</f>
        <v>41</v>
      </c>
      <c r="D19" s="6">
        <f>IF(ISNUMBER(Data!G18),ABS(Data!G18-Data!$D18),"")</f>
        <v>28</v>
      </c>
      <c r="E19" s="6">
        <f>IF(ISNUMBER(Data!H18),ABS(Data!H18-Data!$D18),"")</f>
        <v>14</v>
      </c>
      <c r="F19" s="6">
        <f>IF(ISNUMBER(Data!I18),ABS(Data!I18-Data!$D18),"")</f>
        <v>32</v>
      </c>
      <c r="G19" s="6">
        <f>IF(ISNUMBER(Data!J18),ABS(Data!J18-Data!$D18),"")</f>
        <v>41.1</v>
      </c>
      <c r="H19" s="6">
        <f>IF(ISNUMBER(Data!K18),ABS(Data!K18-Data!$D18),"")</f>
        <v>38</v>
      </c>
      <c r="I19" s="6">
        <f>IF(ISNUMBER(Data!L18),ABS(Data!L18-Data!$D18),"")</f>
        <v>31</v>
      </c>
      <c r="J19" s="6">
        <f>IF(ISNUMBER(Data!M18),ABS(Data!M18-Data!$D18),"")</f>
        <v>35</v>
      </c>
      <c r="K19" s="6">
        <f>IF(ISNUMBER(Data!N18),ABS(Data!N18-Data!$D18),"")</f>
        <v>33</v>
      </c>
      <c r="L19" s="6">
        <f>IF(ISNUMBER(Data!O18),ABS(Data!O18-Data!$D18),"")</f>
        <v>32</v>
      </c>
      <c r="M19" s="6">
        <f>IF(ISNUMBER(Data!P18),ABS(Data!P18-Data!$D18),"")</f>
        <v>0</v>
      </c>
      <c r="N19" s="6">
        <f>IF(ISNUMBER(Data!Q18),ABS(Data!Q18-Data!$D18),"")</f>
        <v>0</v>
      </c>
      <c r="O19" s="6">
        <f>IF(ISNUMBER(Data!R18),ABS(Data!R18-Data!$D18),"")</f>
        <v>0</v>
      </c>
      <c r="P19" s="6">
        <f>IF(ISNUMBER(Data!S18),ABS(Data!S18-Data!$D18),"")</f>
        <v>158</v>
      </c>
      <c r="Q19" s="6">
        <f>IF(ISNUMBER(Data!T18),ABS(Data!T18-Data!$D18),"")</f>
        <v>0</v>
      </c>
      <c r="R19" s="6">
        <f>IF(ISNUMBER(Data!U18),ABS(Data!U18-Data!$D18),"")</f>
        <v>2</v>
      </c>
      <c r="S19" s="6">
        <f>IF(ISNUMBER(Data!V18),ABS(Data!V18-Data!$D18),"")</f>
        <v>0</v>
      </c>
      <c r="T19" s="6" t="str">
        <f>IF(ISNUMBER(Data!W18),ABS(Data!W18-Data!$D18),"")</f>
        <v/>
      </c>
      <c r="U19" s="6">
        <f>IF(ISNUMBER(Data!X18),ABS(Data!X18-Data!$D18),"")</f>
        <v>0</v>
      </c>
      <c r="V19" s="6">
        <f>IF(ISNUMBER(Data!Y18),ABS(Data!Y18-Data!$D18),"")</f>
        <v>0</v>
      </c>
      <c r="W19" s="6">
        <f>IF(ISNUMBER(Data!Z18),ABS(Data!Z18-Data!$D18),"")</f>
        <v>41.7</v>
      </c>
      <c r="X19" s="6" t="str">
        <f>IF(ISNUMBER(Data!AA18),ABS(Data!AA18-Data!$D18),"")</f>
        <v/>
      </c>
      <c r="Y19" s="6" t="str">
        <f>IF(ISNUMBER(Data!AB18),ABS(Data!AB18-Data!$D18),"")</f>
        <v/>
      </c>
      <c r="Z19" s="6">
        <f>IF(ISNUMBER(Data!AC18),ABS(Data!AC18-Data!$D18),"")</f>
        <v>41.6</v>
      </c>
      <c r="AA19" s="6">
        <f>IF(ISNUMBER(Data!AD18),ABS(Data!AD18-Data!$D18),"")</f>
        <v>40</v>
      </c>
      <c r="AB19" s="6">
        <f>IF(ISNUMBER(Data!AE18),ABS(Data!AE18-Data!$D18),"")</f>
        <v>91158</v>
      </c>
      <c r="AC19" s="6">
        <f>IF(ISNUMBER(Data!AF18),ABS(Data!AF18-Data!$D18),"")</f>
        <v>14</v>
      </c>
      <c r="AD19" s="6">
        <f>IF(ISNUMBER(Data!AG18),ABS(Data!AG18-Data!$D18),"")</f>
        <v>58</v>
      </c>
      <c r="AE19" s="6">
        <f>IF(ISNUMBER(Data!AH18),ABS(Data!AH18-Data!$D18),"")</f>
        <v>58</v>
      </c>
      <c r="AF19" s="6">
        <f>IF(ISNUMBER(Data!AI18),ABS(Data!AI18-Data!$D18),"")</f>
        <v>470</v>
      </c>
      <c r="AG19" s="6">
        <f>IF(ISNUMBER(Data!AJ18),ABS(Data!AJ18-Data!$D18),"")</f>
        <v>41.9</v>
      </c>
      <c r="AH19" s="7">
        <f>IF(ISNUMBER(Data!AK18),ABS(Data!AK18-Data!$D18),"")</f>
        <v>35</v>
      </c>
      <c r="AI19" s="3" t="str">
        <f>IF(ISNUMBER(Data!AL18),ABS(Data!AL18-Data!$D18),"")</f>
        <v/>
      </c>
      <c r="AJ19" s="3" t="str">
        <f>IF(ISNUMBER(Data!AM18),ABS(Data!AM18-Data!$D18),"")</f>
        <v/>
      </c>
      <c r="AK19" s="3" t="str">
        <f>IF(ISNUMBER(Data!AN18),ABS(Data!AN18-Data!$D18),"")</f>
        <v/>
      </c>
      <c r="AL19" s="3" t="str">
        <f>IF(ISNUMBER(Data!AO18),ABS(Data!AO18-Data!$D18),"")</f>
        <v/>
      </c>
      <c r="AM19" s="3" t="str">
        <f>IF(ISNUMBER(Data!AP18),ABS(Data!AP18-Data!$D18),"")</f>
        <v/>
      </c>
      <c r="AN19" s="3" t="str">
        <f>IF(ISNUMBER(Data!AQ18),ABS(Data!AQ18-Data!$D18),"")</f>
        <v/>
      </c>
      <c r="AO19" s="3" t="str">
        <f>IF(ISNUMBER(Data!AR18),ABS(Data!AR18-Data!$D18),"")</f>
        <v/>
      </c>
    </row>
    <row r="20" spans="1:41" x14ac:dyDescent="0.25">
      <c r="A20" s="54" t="s">
        <v>68</v>
      </c>
      <c r="B20" s="51">
        <f>IF(ISNUMBER(Data!E19),ABS(Data!E19-Data!$D19),"")</f>
        <v>17.799999999999997</v>
      </c>
      <c r="C20" s="6">
        <f>IF(ISNUMBER(Data!F19),ABS(Data!F19-Data!$D19),"")</f>
        <v>10037.799999999999</v>
      </c>
      <c r="D20" s="6">
        <f>IF(ISNUMBER(Data!G19),ABS(Data!G19-Data!$D19),"")</f>
        <v>35.200000000000003</v>
      </c>
      <c r="E20" s="6">
        <f>IF(ISNUMBER(Data!H19),ABS(Data!H19-Data!$D19),"")</f>
        <v>257.8</v>
      </c>
      <c r="F20" s="6">
        <f>IF(ISNUMBER(Data!I19),ABS(Data!I19-Data!$D19),"")</f>
        <v>999999999956.80005</v>
      </c>
      <c r="G20" s="6">
        <f>IF(ISNUMBER(Data!J19),ABS(Data!J19-Data!$D19),"")</f>
        <v>39.200000000000003</v>
      </c>
      <c r="H20" s="6">
        <f>IF(ISNUMBER(Data!K19),ABS(Data!K19-Data!$D19),"")</f>
        <v>12.200000000000003</v>
      </c>
      <c r="I20" s="6">
        <f>IF(ISNUMBER(Data!L19),ABS(Data!L19-Data!$D19),"")</f>
        <v>1337.8</v>
      </c>
      <c r="J20" s="6">
        <f>IF(ISNUMBER(Data!M19),ABS(Data!M19-Data!$D19),"")</f>
        <v>497.8</v>
      </c>
      <c r="K20" s="6">
        <f>IF(ISNUMBER(Data!N19),ABS(Data!N19-Data!$D19),"")</f>
        <v>999999999956.80005</v>
      </c>
      <c r="L20" s="6">
        <f>IF(ISNUMBER(Data!O19),ABS(Data!O19-Data!$D19),"")</f>
        <v>197.8</v>
      </c>
      <c r="M20" s="6" t="str">
        <f>IF(ISNUMBER(Data!P19),ABS(Data!P19-Data!$D19),"")</f>
        <v/>
      </c>
      <c r="N20" s="6">
        <f>IF(ISNUMBER(Data!Q19),ABS(Data!Q19-Data!$D19),"")</f>
        <v>18.200000000000003</v>
      </c>
      <c r="O20" s="6">
        <f>IF(ISNUMBER(Data!R19),ABS(Data!R19-Data!$D19),"")</f>
        <v>24.200000000000003</v>
      </c>
      <c r="P20" s="6">
        <f>IF(ISNUMBER(Data!S19),ABS(Data!S19-Data!$D19),"")</f>
        <v>999999999956.80005</v>
      </c>
      <c r="Q20" s="6">
        <f>IF(ISNUMBER(Data!T19),ABS(Data!T19-Data!$D19),"")</f>
        <v>31.200000000000003</v>
      </c>
      <c r="R20" s="6">
        <f>IF(ISNUMBER(Data!U19),ABS(Data!U19-Data!$D19),"")</f>
        <v>77.8</v>
      </c>
      <c r="S20" s="6">
        <f>IF(ISNUMBER(Data!V19),ABS(Data!V19-Data!$D19),"")</f>
        <v>437.8</v>
      </c>
      <c r="T20" s="6">
        <f>IF(ISNUMBER(Data!W19),ABS(Data!W19-Data!$D19),"")</f>
        <v>111.8</v>
      </c>
      <c r="U20" s="6">
        <f>IF(ISNUMBER(Data!X19),ABS(Data!X19-Data!$D19),"")</f>
        <v>17.799999999999997</v>
      </c>
      <c r="V20" s="6">
        <f>IF(ISNUMBER(Data!Y19),ABS(Data!Y19-Data!$D19),"")</f>
        <v>127.8</v>
      </c>
      <c r="W20" s="6">
        <f>IF(ISNUMBER(Data!Z19),ABS(Data!Z19-Data!$D19),"")</f>
        <v>1397.8</v>
      </c>
      <c r="X20" s="6" t="str">
        <f>IF(ISNUMBER(Data!AA19),ABS(Data!AA19-Data!$D19),"")</f>
        <v/>
      </c>
      <c r="Y20" s="6">
        <f>IF(ISNUMBER(Data!AB19),ABS(Data!AB19-Data!$D19),"")</f>
        <v>788357.8</v>
      </c>
      <c r="Z20" s="6">
        <f>IF(ISNUMBER(Data!AC19),ABS(Data!AC19-Data!$D19),"")</f>
        <v>43624757.799999997</v>
      </c>
      <c r="AA20" s="6">
        <f>IF(ISNUMBER(Data!AD19),ABS(Data!AD19-Data!$D19),"")</f>
        <v>377.8</v>
      </c>
      <c r="AB20" s="6">
        <f>IF(ISNUMBER(Data!AE19),ABS(Data!AE19-Data!$D19),"")</f>
        <v>6.7999999999999972</v>
      </c>
      <c r="AC20" s="6">
        <f>IF(ISNUMBER(Data!AF19),ABS(Data!AF19-Data!$D19),"")</f>
        <v>11.200000000000003</v>
      </c>
      <c r="AD20" s="6">
        <f>IF(ISNUMBER(Data!AG19),ABS(Data!AG19-Data!$D19),"")</f>
        <v>137.80000000000001</v>
      </c>
      <c r="AE20" s="6">
        <f>IF(ISNUMBER(Data!AH19),ABS(Data!AH19-Data!$D19),"")</f>
        <v>22.200000000000003</v>
      </c>
      <c r="AF20" s="6">
        <f>IF(ISNUMBER(Data!AI19),ABS(Data!AI19-Data!$D19),"")</f>
        <v>18.200000000000003</v>
      </c>
      <c r="AG20" s="6">
        <f>IF(ISNUMBER(Data!AJ19),ABS(Data!AJ19-Data!$D19),"")</f>
        <v>2.2000000000000028</v>
      </c>
      <c r="AH20" s="7">
        <f>IF(ISNUMBER(Data!AK19),ABS(Data!AK19-Data!$D19),"")</f>
        <v>17.799999999999997</v>
      </c>
      <c r="AI20" s="3" t="str">
        <f>IF(ISNUMBER(Data!AL19),ABS(Data!AL19-Data!$D19),"")</f>
        <v/>
      </c>
      <c r="AJ20" s="3" t="str">
        <f>IF(ISNUMBER(Data!AM19),ABS(Data!AM19-Data!$D19),"")</f>
        <v/>
      </c>
      <c r="AK20" s="3" t="str">
        <f>IF(ISNUMBER(Data!AN19),ABS(Data!AN19-Data!$D19),"")</f>
        <v/>
      </c>
      <c r="AL20" s="3" t="str">
        <f>IF(ISNUMBER(Data!AO19),ABS(Data!AO19-Data!$D19),"")</f>
        <v/>
      </c>
      <c r="AM20" s="3" t="str">
        <f>IF(ISNUMBER(Data!AP19),ABS(Data!AP19-Data!$D19),"")</f>
        <v/>
      </c>
      <c r="AN20" s="3" t="str">
        <f>IF(ISNUMBER(Data!AQ19),ABS(Data!AQ19-Data!$D19),"")</f>
        <v/>
      </c>
      <c r="AO20" s="3" t="str">
        <f>IF(ISNUMBER(Data!AR19),ABS(Data!AR19-Data!$D19),"")</f>
        <v/>
      </c>
    </row>
    <row r="21" spans="1:41" x14ac:dyDescent="0.25">
      <c r="A21" s="54" t="s">
        <v>70</v>
      </c>
      <c r="B21" s="51">
        <f>IF(ISNUMBER(Data!E20),ABS(Data!E20-Data!$D20),"")</f>
        <v>17.799999999999997</v>
      </c>
      <c r="C21" s="6">
        <f>IF(ISNUMBER(Data!F20),ABS(Data!F20-Data!$D20),"")</f>
        <v>317.8</v>
      </c>
      <c r="D21" s="6">
        <f>IF(ISNUMBER(Data!G20),ABS(Data!G20-Data!$D20),"")</f>
        <v>40.700000000000003</v>
      </c>
      <c r="E21" s="6">
        <f>IF(ISNUMBER(Data!H20),ABS(Data!H20-Data!$D20),"")</f>
        <v>12.200000000000003</v>
      </c>
      <c r="F21" s="6">
        <f>IF(ISNUMBER(Data!I20),ABS(Data!I20-Data!$D20),"")</f>
        <v>999999999956.80005</v>
      </c>
      <c r="G21" s="6">
        <f>IF(ISNUMBER(Data!J20),ABS(Data!J20-Data!$D20),"")</f>
        <v>999999999956.80005</v>
      </c>
      <c r="H21" s="6">
        <f>IF(ISNUMBER(Data!K20),ABS(Data!K20-Data!$D20),"")</f>
        <v>40.200000000000003</v>
      </c>
      <c r="I21" s="6">
        <f>IF(ISNUMBER(Data!L20),ABS(Data!L20-Data!$D20),"")</f>
        <v>557.79999999999995</v>
      </c>
      <c r="J21" s="6">
        <f>IF(ISNUMBER(Data!M20),ABS(Data!M20-Data!$D20),"")</f>
        <v>47.8</v>
      </c>
      <c r="K21" s="6">
        <f>IF(ISNUMBER(Data!N20),ABS(Data!N20-Data!$D20),"")</f>
        <v>197.8</v>
      </c>
      <c r="L21" s="6">
        <f>IF(ISNUMBER(Data!O20),ABS(Data!O20-Data!$D20),"")</f>
        <v>999999999956.80005</v>
      </c>
      <c r="M21" s="6">
        <f>IF(ISNUMBER(Data!P20),ABS(Data!P20-Data!$D20),"")</f>
        <v>17.799999999999997</v>
      </c>
      <c r="N21" s="6">
        <f>IF(ISNUMBER(Data!Q20),ABS(Data!Q20-Data!$D20),"")</f>
        <v>30.200000000000003</v>
      </c>
      <c r="O21" s="6">
        <f>IF(ISNUMBER(Data!R20),ABS(Data!R20-Data!$D20),"")</f>
        <v>38.200000000000003</v>
      </c>
      <c r="P21" s="6">
        <f>IF(ISNUMBER(Data!S20),ABS(Data!S20-Data!$D20),"")</f>
        <v>999999999956.80005</v>
      </c>
      <c r="Q21" s="6">
        <f>IF(ISNUMBER(Data!T20),ABS(Data!T20-Data!$D20),"")</f>
        <v>31.200000000000003</v>
      </c>
      <c r="R21" s="6">
        <f>IF(ISNUMBER(Data!U20),ABS(Data!U20-Data!$D20),"")</f>
        <v>17.799999999999997</v>
      </c>
      <c r="S21" s="6" t="str">
        <f>IF(ISNUMBER(Data!V20),ABS(Data!V20-Data!$D20),"")</f>
        <v/>
      </c>
      <c r="T21" s="6">
        <f>IF(ISNUMBER(Data!W20),ABS(Data!W20-Data!$D20),"")</f>
        <v>12.799999999999997</v>
      </c>
      <c r="U21" s="6">
        <f>IF(ISNUMBER(Data!X20),ABS(Data!X20-Data!$D20),"")</f>
        <v>12.200000000000003</v>
      </c>
      <c r="V21" s="6">
        <f>IF(ISNUMBER(Data!Y20),ABS(Data!Y20-Data!$D20),"")</f>
        <v>25.200000000000003</v>
      </c>
      <c r="W21" s="6">
        <f>IF(ISNUMBER(Data!Z20),ABS(Data!Z20-Data!$D20),"")</f>
        <v>197.8</v>
      </c>
      <c r="X21" s="6">
        <f>IF(ISNUMBER(Data!AA20),ABS(Data!AA20-Data!$D20),"")</f>
        <v>174.63333333333333</v>
      </c>
      <c r="Y21" s="6" t="str">
        <f>IF(ISNUMBER(Data!AB20),ABS(Data!AB20-Data!$D20),"")</f>
        <v/>
      </c>
      <c r="Z21" s="6">
        <f>IF(ISNUMBER(Data!AC20),ABS(Data!AC20-Data!$D20),"")</f>
        <v>27.200000000000003</v>
      </c>
      <c r="AA21" s="6">
        <f>IF(ISNUMBER(Data!AD20),ABS(Data!AD20-Data!$D20),"")</f>
        <v>377.8</v>
      </c>
      <c r="AB21" s="6">
        <f>IF(ISNUMBER(Data!AE20),ABS(Data!AE20-Data!$D20),"")</f>
        <v>36.200000000000003</v>
      </c>
      <c r="AC21" s="6">
        <f>IF(ISNUMBER(Data!AF20),ABS(Data!AF20-Data!$D20),"")</f>
        <v>11.200000000000003</v>
      </c>
      <c r="AD21" s="6">
        <f>IF(ISNUMBER(Data!AG20),ABS(Data!AG20-Data!$D20),"")</f>
        <v>12.200000000000003</v>
      </c>
      <c r="AE21" s="6">
        <f>IF(ISNUMBER(Data!AH20),ABS(Data!AH20-Data!$D20),"")</f>
        <v>12.200000000000003</v>
      </c>
      <c r="AF21" s="6">
        <f>IF(ISNUMBER(Data!AI20),ABS(Data!AI20-Data!$D20),"")</f>
        <v>40.200000000000003</v>
      </c>
      <c r="AG21" s="6">
        <f>IF(ISNUMBER(Data!AJ20),ABS(Data!AJ20-Data!$D20),"")</f>
        <v>40.200000000000003</v>
      </c>
      <c r="AH21" s="7">
        <f>IF(ISNUMBER(Data!AK20),ABS(Data!AK20-Data!$D20),"")</f>
        <v>12.200000000000003</v>
      </c>
      <c r="AI21" s="3" t="str">
        <f>IF(ISNUMBER(Data!AL20),ABS(Data!AL20-Data!$D20),"")</f>
        <v/>
      </c>
      <c r="AJ21" s="3" t="str">
        <f>IF(ISNUMBER(Data!AM20),ABS(Data!AM20-Data!$D20),"")</f>
        <v/>
      </c>
      <c r="AK21" s="3" t="str">
        <f>IF(ISNUMBER(Data!AN20),ABS(Data!AN20-Data!$D20),"")</f>
        <v/>
      </c>
      <c r="AL21" s="3" t="str">
        <f>IF(ISNUMBER(Data!AO20),ABS(Data!AO20-Data!$D20),"")</f>
        <v/>
      </c>
      <c r="AM21" s="3" t="str">
        <f>IF(ISNUMBER(Data!AP20),ABS(Data!AP20-Data!$D20),"")</f>
        <v/>
      </c>
      <c r="AN21" s="3" t="str">
        <f>IF(ISNUMBER(Data!AQ20),ABS(Data!AQ20-Data!$D20),"")</f>
        <v/>
      </c>
      <c r="AO21" s="3" t="str">
        <f>IF(ISNUMBER(Data!AR20),ABS(Data!AR20-Data!$D20),"")</f>
        <v/>
      </c>
    </row>
    <row r="22" spans="1:41" x14ac:dyDescent="0.25">
      <c r="A22" s="54" t="s">
        <v>72</v>
      </c>
      <c r="B22" s="51">
        <f>IF(ISNUMBER(Data!E21),ABS(Data!E21-Data!$D21),"")</f>
        <v>67</v>
      </c>
      <c r="C22" s="6">
        <f>IF(ISNUMBER(Data!F21),ABS(Data!F21-Data!$D21),"")</f>
        <v>43147</v>
      </c>
      <c r="D22" s="6">
        <f>IF(ISNUMBER(Data!G21),ABS(Data!G21-Data!$D21),"")</f>
        <v>49</v>
      </c>
      <c r="E22" s="6">
        <f>IF(ISNUMBER(Data!H21),ABS(Data!H21-Data!$D21),"")</f>
        <v>13</v>
      </c>
      <c r="F22" s="6">
        <f>IF(ISNUMBER(Data!I21),ABS(Data!I21-Data!$D21),"")</f>
        <v>999999999946</v>
      </c>
      <c r="G22" s="6">
        <f>IF(ISNUMBER(Data!J21),ABS(Data!J21-Data!$D21),"")</f>
        <v>32</v>
      </c>
      <c r="H22" s="6">
        <f>IF(ISNUMBER(Data!K21),ABS(Data!K21-Data!$D21),"")</f>
        <v>33</v>
      </c>
      <c r="I22" s="6">
        <f>IF(ISNUMBER(Data!L21),ABS(Data!L21-Data!$D21),"")</f>
        <v>847</v>
      </c>
      <c r="J22" s="6">
        <f>IF(ISNUMBER(Data!M21),ABS(Data!M21-Data!$D21),"")</f>
        <v>4807</v>
      </c>
      <c r="K22" s="6">
        <f>IF(ISNUMBER(Data!N21),ABS(Data!N21-Data!$D21),"")</f>
        <v>487</v>
      </c>
      <c r="L22" s="6">
        <f>IF(ISNUMBER(Data!O21),ABS(Data!O21-Data!$D21),"")</f>
        <v>999999999946</v>
      </c>
      <c r="M22" s="6">
        <f>IF(ISNUMBER(Data!P21),ABS(Data!P21-Data!$D21),"")</f>
        <v>13</v>
      </c>
      <c r="N22" s="6">
        <f>IF(ISNUMBER(Data!Q21),ABS(Data!Q21-Data!$D21),"")</f>
        <v>97</v>
      </c>
      <c r="O22" s="6">
        <f>IF(ISNUMBER(Data!R21),ABS(Data!R21-Data!$D21),"")</f>
        <v>127</v>
      </c>
      <c r="P22" s="6">
        <f>IF(ISNUMBER(Data!S21),ABS(Data!S21-Data!$D21),"")</f>
        <v>999999999946</v>
      </c>
      <c r="Q22" s="6">
        <f>IF(ISNUMBER(Data!T21),ABS(Data!T21-Data!$D21),"")</f>
        <v>147</v>
      </c>
      <c r="R22" s="6">
        <f>IF(ISNUMBER(Data!U21),ABS(Data!U21-Data!$D21),"")</f>
        <v>1387</v>
      </c>
      <c r="S22" s="6">
        <f>IF(ISNUMBER(Data!V21),ABS(Data!V21-Data!$D21),"")</f>
        <v>127</v>
      </c>
      <c r="T22" s="6">
        <f>IF(ISNUMBER(Data!W21),ABS(Data!W21-Data!$D21),"")</f>
        <v>262747</v>
      </c>
      <c r="U22" s="6">
        <f>IF(ISNUMBER(Data!X21),ABS(Data!X21-Data!$D21),"")</f>
        <v>38</v>
      </c>
      <c r="V22" s="6">
        <f>IF(ISNUMBER(Data!Y21),ABS(Data!Y21-Data!$D21),"")</f>
        <v>2</v>
      </c>
      <c r="W22" s="6">
        <f>IF(ISNUMBER(Data!Z21),ABS(Data!Z21-Data!$D21),"")</f>
        <v>7147</v>
      </c>
      <c r="X22" s="6" t="str">
        <f>IF(ISNUMBER(Data!AA21),ABS(Data!AA21-Data!$D21),"")</f>
        <v/>
      </c>
      <c r="Y22" s="6">
        <f>IF(ISNUMBER(Data!AB21),ABS(Data!AB21-Data!$D21),"")</f>
        <v>999999999946</v>
      </c>
      <c r="Z22" s="6">
        <f>IF(ISNUMBER(Data!AC21),ABS(Data!AC21-Data!$D21),"")</f>
        <v>1E+19</v>
      </c>
      <c r="AA22" s="6">
        <f>IF(ISNUMBER(Data!AD21),ABS(Data!AD21-Data!$D21),"")</f>
        <v>127</v>
      </c>
      <c r="AB22" s="6">
        <f>IF(ISNUMBER(Data!AE21),ABS(Data!AE21-Data!$D21),"")</f>
        <v>38</v>
      </c>
      <c r="AC22" s="6">
        <f>IF(ISNUMBER(Data!AF21),ABS(Data!AF21-Data!$D21),"")</f>
        <v>22</v>
      </c>
      <c r="AD22" s="6">
        <f>IF(ISNUMBER(Data!AG21),ABS(Data!AG21-Data!$D21),"")</f>
        <v>127</v>
      </c>
      <c r="AE22" s="6">
        <f>IF(ISNUMBER(Data!AH21),ABS(Data!AH21-Data!$D21),"")</f>
        <v>43</v>
      </c>
      <c r="AF22" s="6">
        <f>IF(ISNUMBER(Data!AI21),ABS(Data!AI21-Data!$D21),"")</f>
        <v>23</v>
      </c>
      <c r="AG22" s="6">
        <f>IF(ISNUMBER(Data!AJ21),ABS(Data!AJ21-Data!$D21),"")</f>
        <v>43</v>
      </c>
      <c r="AH22" s="7">
        <f>IF(ISNUMBER(Data!AK21),ABS(Data!AK21-Data!$D21),"")</f>
        <v>23</v>
      </c>
      <c r="AI22" s="3" t="str">
        <f>IF(ISNUMBER(Data!AL21),ABS(Data!AL21-Data!$D21),"")</f>
        <v/>
      </c>
      <c r="AJ22" s="3" t="str">
        <f>IF(ISNUMBER(Data!AM21),ABS(Data!AM21-Data!$D21),"")</f>
        <v/>
      </c>
      <c r="AK22" s="3" t="str">
        <f>IF(ISNUMBER(Data!AN21),ABS(Data!AN21-Data!$D21),"")</f>
        <v/>
      </c>
      <c r="AL22" s="3" t="str">
        <f>IF(ISNUMBER(Data!AO21),ABS(Data!AO21-Data!$D21),"")</f>
        <v/>
      </c>
      <c r="AM22" s="3" t="str">
        <f>IF(ISNUMBER(Data!AP21),ABS(Data!AP21-Data!$D21),"")</f>
        <v/>
      </c>
      <c r="AN22" s="3" t="str">
        <f>IF(ISNUMBER(Data!AQ21),ABS(Data!AQ21-Data!$D21),"")</f>
        <v/>
      </c>
      <c r="AO22" s="3" t="str">
        <f>IF(ISNUMBER(Data!AR21),ABS(Data!AR21-Data!$D21),"")</f>
        <v/>
      </c>
    </row>
    <row r="23" spans="1:41" x14ac:dyDescent="0.25">
      <c r="A23" s="54" t="s">
        <v>74</v>
      </c>
      <c r="B23" s="51">
        <f>IF(ISNUMBER(Data!E22),ABS(Data!E22-Data!$D22),"")</f>
        <v>1063</v>
      </c>
      <c r="C23" s="6">
        <f>IF(ISNUMBER(Data!F22),ABS(Data!F22-Data!$D22),"")</f>
        <v>7309</v>
      </c>
      <c r="D23" s="6">
        <f>IF(ISNUMBER(Data!G22),ABS(Data!G22-Data!$D22),"")</f>
        <v>502</v>
      </c>
      <c r="E23" s="6">
        <f>IF(ISNUMBER(Data!H22),ABS(Data!H22-Data!$D22),"")</f>
        <v>499999999777</v>
      </c>
      <c r="F23" s="6">
        <f>IF(ISNUMBER(Data!I22),ABS(Data!I22-Data!$D22),"")</f>
        <v>999777</v>
      </c>
      <c r="G23" s="6">
        <f>IF(ISNUMBER(Data!J22),ABS(Data!J22-Data!$D22),"")</f>
        <v>49777</v>
      </c>
      <c r="H23" s="6">
        <f>IF(ISNUMBER(Data!K22),ABS(Data!K22-Data!$D22),"")</f>
        <v>1777</v>
      </c>
      <c r="I23" s="6" t="str">
        <f>IF(ISNUMBER(Data!L22),ABS(Data!L22-Data!$D22),"")</f>
        <v/>
      </c>
      <c r="J23" s="6" t="str">
        <f>IF(ISNUMBER(Data!M22),ABS(Data!M22-Data!$D22),"")</f>
        <v/>
      </c>
      <c r="K23" s="6">
        <f>IF(ISNUMBER(Data!N22),ABS(Data!N22-Data!$D22),"")</f>
        <v>1133</v>
      </c>
      <c r="L23" s="6">
        <f>IF(ISNUMBER(Data!O22),ABS(Data!O22-Data!$D22),"")</f>
        <v>31114</v>
      </c>
      <c r="M23" s="6">
        <f>IF(ISNUMBER(Data!P22),ABS(Data!P22-Data!$D22),"")</f>
        <v>99777</v>
      </c>
      <c r="N23" s="6">
        <f>IF(ISNUMBER(Data!Q22),ABS(Data!Q22-Data!$D22),"")</f>
        <v>11777</v>
      </c>
      <c r="O23" s="6">
        <f>IF(ISNUMBER(Data!R22),ABS(Data!R22-Data!$D22),"")</f>
        <v>223</v>
      </c>
      <c r="P23" s="6">
        <f>IF(ISNUMBER(Data!S22),ABS(Data!S22-Data!$D22),"")</f>
        <v>999999999999777</v>
      </c>
      <c r="Q23" s="6">
        <f>IF(ISNUMBER(Data!T22),ABS(Data!T22-Data!$D22),"")</f>
        <v>1.5E+21</v>
      </c>
      <c r="R23" s="6">
        <f>IF(ISNUMBER(Data!U22),ABS(Data!U22-Data!$D22),"")</f>
        <v>203</v>
      </c>
      <c r="S23" s="6">
        <f>IF(ISNUMBER(Data!V22),ABS(Data!V22-Data!$D22),"")</f>
        <v>999777</v>
      </c>
      <c r="T23" s="6">
        <f>IF(ISNUMBER(Data!W22),ABS(Data!W22-Data!$D22),"")</f>
        <v>99777</v>
      </c>
      <c r="U23" s="6">
        <f>IF(ISNUMBER(Data!X22),ABS(Data!X22-Data!$D22),"")</f>
        <v>207</v>
      </c>
      <c r="V23" s="6">
        <f>IF(ISNUMBER(Data!Y22),ABS(Data!Y22-Data!$D22),"")</f>
        <v>1.7000000000000001E+61</v>
      </c>
      <c r="W23" s="6">
        <f>IF(ISNUMBER(Data!Z22),ABS(Data!Z22-Data!$D22),"")</f>
        <v>999778</v>
      </c>
      <c r="X23" s="6">
        <f>IF(ISNUMBER(Data!AA22),ABS(Data!AA22-Data!$D22),"")</f>
        <v>132</v>
      </c>
      <c r="Y23" s="6">
        <f>IF(ISNUMBER(Data!AB22),ABS(Data!AB22-Data!$D22),"")</f>
        <v>199777</v>
      </c>
      <c r="Z23" s="6">
        <f>IF(ISNUMBER(Data!AC22),ABS(Data!AC22-Data!$D22),"")</f>
        <v>560</v>
      </c>
      <c r="AA23" s="6">
        <f>IF(ISNUMBER(Data!AD22),ABS(Data!AD22-Data!$D22),"")</f>
        <v>3.5499999999999981E+17</v>
      </c>
      <c r="AB23" s="6">
        <f>IF(ISNUMBER(Data!AE22),ABS(Data!AE22-Data!$D22),"")</f>
        <v>33</v>
      </c>
      <c r="AC23" s="6">
        <f>IF(ISNUMBER(Data!AF22),ABS(Data!AF22-Data!$D22),"")</f>
        <v>181</v>
      </c>
      <c r="AD23" s="6">
        <f>IF(ISNUMBER(Data!AG22),ABS(Data!AG22-Data!$D22),"")</f>
        <v>449999777</v>
      </c>
      <c r="AE23" s="6">
        <f>IF(ISNUMBER(Data!AH22),ABS(Data!AH22-Data!$D22),"")</f>
        <v>73</v>
      </c>
      <c r="AF23" s="6">
        <f>IF(ISNUMBER(Data!AI22),ABS(Data!AI22-Data!$D22),"")</f>
        <v>1768</v>
      </c>
      <c r="AG23" s="6">
        <f>IF(ISNUMBER(Data!AJ22),ABS(Data!AJ22-Data!$D22),"")</f>
        <v>189</v>
      </c>
      <c r="AH23" s="7">
        <f>IF(ISNUMBER(Data!AK22),ABS(Data!AK22-Data!$D22),"")</f>
        <v>12122</v>
      </c>
      <c r="AI23" s="3" t="str">
        <f>IF(ISNUMBER(Data!AL22),ABS(Data!AL22-Data!$D22),"")</f>
        <v/>
      </c>
      <c r="AJ23" s="3" t="str">
        <f>IF(ISNUMBER(Data!AM22),ABS(Data!AM22-Data!$D22),"")</f>
        <v/>
      </c>
      <c r="AK23" s="3" t="str">
        <f>IF(ISNUMBER(Data!AN22),ABS(Data!AN22-Data!$D22),"")</f>
        <v/>
      </c>
      <c r="AL23" s="3" t="str">
        <f>IF(ISNUMBER(Data!AO22),ABS(Data!AO22-Data!$D22),"")</f>
        <v/>
      </c>
      <c r="AM23" s="3" t="str">
        <f>IF(ISNUMBER(Data!AP22),ABS(Data!AP22-Data!$D22),"")</f>
        <v/>
      </c>
      <c r="AN23" s="3" t="str">
        <f>IF(ISNUMBER(Data!AQ22),ABS(Data!AQ22-Data!$D22),"")</f>
        <v/>
      </c>
      <c r="AO23" s="3" t="str">
        <f>IF(ISNUMBER(Data!AR22),ABS(Data!AR22-Data!$D22),"")</f>
        <v/>
      </c>
    </row>
    <row r="24" spans="1:41" x14ac:dyDescent="0.25">
      <c r="A24" s="54" t="s">
        <v>77</v>
      </c>
      <c r="B24" s="51">
        <f>IF(ISNUMBER(Data!E23),ABS(Data!E23-Data!$D23),"")</f>
        <v>44</v>
      </c>
      <c r="C24" s="6">
        <f>IF(ISNUMBER(Data!F23),ABS(Data!F23-Data!$D23),"")</f>
        <v>1</v>
      </c>
      <c r="D24" s="6">
        <f>IF(ISNUMBER(Data!G23),ABS(Data!G23-Data!$D23),"")</f>
        <v>56</v>
      </c>
      <c r="E24" s="6">
        <f>IF(ISNUMBER(Data!H23),ABS(Data!H23-Data!$D23),"")</f>
        <v>19999</v>
      </c>
      <c r="F24" s="6">
        <f>IF(ISNUMBER(Data!I23),ABS(Data!I23-Data!$D23),"")</f>
        <v>201420142009</v>
      </c>
      <c r="G24" s="6">
        <f>IF(ISNUMBER(Data!J23),ABS(Data!J23-Data!$D23),"")</f>
        <v>0</v>
      </c>
      <c r="H24" s="6">
        <f>IF(ISNUMBER(Data!K23),ABS(Data!K23-Data!$D23),"")</f>
        <v>299</v>
      </c>
      <c r="I24" s="6">
        <f>IF(ISNUMBER(Data!L23),ABS(Data!L23-Data!$D23),"")</f>
        <v>18</v>
      </c>
      <c r="J24" s="6">
        <f>IF(ISNUMBER(Data!M23),ABS(Data!M23-Data!$D23),"")</f>
        <v>0</v>
      </c>
      <c r="K24" s="6">
        <f>IF(ISNUMBER(Data!N23),ABS(Data!N23-Data!$D23),"")</f>
        <v>18</v>
      </c>
      <c r="L24" s="6">
        <f>IF(ISNUMBER(Data!O23),ABS(Data!O23-Data!$D23),"")</f>
        <v>10</v>
      </c>
      <c r="M24" s="6">
        <f>IF(ISNUMBER(Data!P23),ABS(Data!P23-Data!$D23),"")</f>
        <v>6</v>
      </c>
      <c r="N24" s="6" t="str">
        <f>IF(ISNUMBER(Data!Q23),ABS(Data!Q23-Data!$D23),"")</f>
        <v/>
      </c>
      <c r="O24" s="6">
        <f>IF(ISNUMBER(Data!R23),ABS(Data!R23-Data!$D23),"")</f>
        <v>6</v>
      </c>
      <c r="P24" s="6">
        <f>IF(ISNUMBER(Data!S23),ABS(Data!S23-Data!$D23),"")</f>
        <v>1300</v>
      </c>
      <c r="Q24" s="6">
        <f>IF(ISNUMBER(Data!T23),ABS(Data!T23-Data!$D23),"")</f>
        <v>201320132012</v>
      </c>
      <c r="R24" s="6">
        <f>IF(ISNUMBER(Data!U23),ABS(Data!U23-Data!$D23),"")</f>
        <v>29</v>
      </c>
      <c r="S24" s="6">
        <f>IF(ISNUMBER(Data!V23),ABS(Data!V23-Data!$D23),"")</f>
        <v>28</v>
      </c>
      <c r="T24" s="6" t="str">
        <f>IF(ISNUMBER(Data!W23),ABS(Data!W23-Data!$D23),"")</f>
        <v/>
      </c>
      <c r="U24" s="6">
        <f>IF(ISNUMBER(Data!X23),ABS(Data!X23-Data!$D23),"")</f>
        <v>6</v>
      </c>
      <c r="V24" s="6">
        <f>IF(ISNUMBER(Data!Y23),ABS(Data!Y23-Data!$D23),"")</f>
        <v>0</v>
      </c>
      <c r="W24" s="6">
        <f>IF(ISNUMBER(Data!Z23),ABS(Data!Z23-Data!$D23),"")</f>
        <v>12</v>
      </c>
      <c r="X24" s="6">
        <f>IF(ISNUMBER(Data!AA23),ABS(Data!AA23-Data!$D23),"")</f>
        <v>201420142010</v>
      </c>
      <c r="Y24" s="6">
        <f>IF(ISNUMBER(Data!AB23),ABS(Data!AB23-Data!$D23),"")</f>
        <v>112</v>
      </c>
      <c r="Z24" s="6">
        <f>IF(ISNUMBER(Data!AC23),ABS(Data!AC23-Data!$D23),"")</f>
        <v>12</v>
      </c>
      <c r="AA24" s="6">
        <f>IF(ISNUMBER(Data!AD23),ABS(Data!AD23-Data!$D23),"")</f>
        <v>3499999999</v>
      </c>
      <c r="AB24" s="6">
        <f>IF(ISNUMBER(Data!AE23),ABS(Data!AE23-Data!$D23),"")</f>
        <v>41</v>
      </c>
      <c r="AC24" s="6">
        <f>IF(ISNUMBER(Data!AF23),ABS(Data!AF23-Data!$D23),"")</f>
        <v>2012</v>
      </c>
      <c r="AD24" s="6">
        <f>IF(ISNUMBER(Data!AG23),ABS(Data!AG23-Data!$D23),"")</f>
        <v>42</v>
      </c>
      <c r="AE24" s="6">
        <f>IF(ISNUMBER(Data!AH23),ABS(Data!AH23-Data!$D23),"")</f>
        <v>0</v>
      </c>
      <c r="AF24" s="6">
        <f>IF(ISNUMBER(Data!AI23),ABS(Data!AI23-Data!$D23),"")</f>
        <v>12</v>
      </c>
      <c r="AG24" s="6">
        <f>IF(ISNUMBER(Data!AJ23),ABS(Data!AJ23-Data!$D23),"")</f>
        <v>32</v>
      </c>
      <c r="AH24" s="7">
        <f>IF(ISNUMBER(Data!AK23),ABS(Data!AK23-Data!$D23),"")</f>
        <v>1233</v>
      </c>
      <c r="AI24" s="3" t="str">
        <f>IF(ISNUMBER(Data!AL23),ABS(Data!AL23-Data!$D23),"")</f>
        <v/>
      </c>
      <c r="AJ24" s="3" t="str">
        <f>IF(ISNUMBER(Data!AM23),ABS(Data!AM23-Data!$D23),"")</f>
        <v/>
      </c>
      <c r="AK24" s="3" t="str">
        <f>IF(ISNUMBER(Data!AN23),ABS(Data!AN23-Data!$D23),"")</f>
        <v/>
      </c>
      <c r="AL24" s="3" t="str">
        <f>IF(ISNUMBER(Data!AO23),ABS(Data!AO23-Data!$D23),"")</f>
        <v/>
      </c>
      <c r="AM24" s="3" t="str">
        <f>IF(ISNUMBER(Data!AP23),ABS(Data!AP23-Data!$D23),"")</f>
        <v/>
      </c>
      <c r="AN24" s="3" t="str">
        <f>IF(ISNUMBER(Data!AQ23),ABS(Data!AQ23-Data!$D23),"")</f>
        <v/>
      </c>
      <c r="AO24" s="3" t="str">
        <f>IF(ISNUMBER(Data!AR23),ABS(Data!AR23-Data!$D23),"")</f>
        <v/>
      </c>
    </row>
    <row r="25" spans="1:41" x14ac:dyDescent="0.25">
      <c r="A25" s="54" t="s">
        <v>80</v>
      </c>
      <c r="B25" s="51">
        <f>IF(ISNUMBER(Data!E24),ABS(Data!E24-Data!$D24),"")</f>
        <v>3</v>
      </c>
      <c r="C25" s="6">
        <f>IF(ISNUMBER(Data!F24),ABS(Data!F24-Data!$D24),"")</f>
        <v>6</v>
      </c>
      <c r="D25" s="6">
        <f>IF(ISNUMBER(Data!G24),ABS(Data!G24-Data!$D24),"")</f>
        <v>1</v>
      </c>
      <c r="E25" s="6">
        <f>IF(ISNUMBER(Data!H24),ABS(Data!H24-Data!$D24),"")</f>
        <v>1992</v>
      </c>
      <c r="F25" s="6">
        <f>IF(ISNUMBER(Data!I24),ABS(Data!I24-Data!$D24),"")</f>
        <v>1</v>
      </c>
      <c r="G25" s="6">
        <f>IF(ISNUMBER(Data!J24),ABS(Data!J24-Data!$D24),"")</f>
        <v>18</v>
      </c>
      <c r="H25" s="6">
        <f>IF(ISNUMBER(Data!K24),ABS(Data!K24-Data!$D24),"")</f>
        <v>6</v>
      </c>
      <c r="I25" s="6" t="str">
        <f>IF(ISNUMBER(Data!L24),ABS(Data!L24-Data!$D24),"")</f>
        <v/>
      </c>
      <c r="J25" s="6">
        <f>IF(ISNUMBER(Data!M24),ABS(Data!M24-Data!$D24),"")</f>
        <v>5</v>
      </c>
      <c r="K25" s="6">
        <f>IF(ISNUMBER(Data!N24),ABS(Data!N24-Data!$D24),"")</f>
        <v>3</v>
      </c>
      <c r="L25" s="6">
        <f>IF(ISNUMBER(Data!O24),ABS(Data!O24-Data!$D24),"")</f>
        <v>9</v>
      </c>
      <c r="M25" s="6">
        <f>IF(ISNUMBER(Data!P24),ABS(Data!P24-Data!$D24),"")</f>
        <v>7</v>
      </c>
      <c r="N25" s="6">
        <f>IF(ISNUMBER(Data!Q24),ABS(Data!Q24-Data!$D24),"")</f>
        <v>25</v>
      </c>
      <c r="O25" s="6">
        <f>IF(ISNUMBER(Data!R24),ABS(Data!R24-Data!$D24),"")</f>
        <v>23</v>
      </c>
      <c r="P25" s="6">
        <f>IF(ISNUMBER(Data!S24),ABS(Data!S24-Data!$D24),"")</f>
        <v>75</v>
      </c>
      <c r="Q25" s="6">
        <f>IF(ISNUMBER(Data!T24),ABS(Data!T24-Data!$D24),"")</f>
        <v>5</v>
      </c>
      <c r="R25" s="6">
        <f>IF(ISNUMBER(Data!U24),ABS(Data!U24-Data!$D24),"")</f>
        <v>32</v>
      </c>
      <c r="S25" s="6">
        <f>IF(ISNUMBER(Data!V24),ABS(Data!V24-Data!$D24),"")</f>
        <v>50</v>
      </c>
      <c r="T25" s="6">
        <f>IF(ISNUMBER(Data!W24),ABS(Data!W24-Data!$D24),"")</f>
        <v>7</v>
      </c>
      <c r="U25" s="6">
        <f>IF(ISNUMBER(Data!X24),ABS(Data!X24-Data!$D24),"")</f>
        <v>2</v>
      </c>
      <c r="V25" s="6">
        <f>IF(ISNUMBER(Data!Y24),ABS(Data!Y24-Data!$D24),"")</f>
        <v>7</v>
      </c>
      <c r="W25" s="6">
        <f>IF(ISNUMBER(Data!Z24),ABS(Data!Z24-Data!$D24),"")</f>
        <v>192</v>
      </c>
      <c r="X25" s="6">
        <f>IF(ISNUMBER(Data!AA24),ABS(Data!AA24-Data!$D24),"")</f>
        <v>2</v>
      </c>
      <c r="Y25" s="6">
        <f>IF(ISNUMBER(Data!AB24),ABS(Data!AB24-Data!$D24),"")</f>
        <v>3</v>
      </c>
      <c r="Z25" s="6">
        <f>IF(ISNUMBER(Data!AC24),ABS(Data!AC24-Data!$D24),"")</f>
        <v>9167</v>
      </c>
      <c r="AA25" s="6">
        <f>IF(ISNUMBER(Data!AD24),ABS(Data!AD24-Data!$D24),"")</f>
        <v>2</v>
      </c>
      <c r="AB25" s="6">
        <f>IF(ISNUMBER(Data!AE24),ABS(Data!AE24-Data!$D24),"")</f>
        <v>7</v>
      </c>
      <c r="AC25" s="6">
        <f>IF(ISNUMBER(Data!AF24),ABS(Data!AF24-Data!$D24),"")</f>
        <v>1</v>
      </c>
      <c r="AD25" s="6">
        <f>IF(ISNUMBER(Data!AG24),ABS(Data!AG24-Data!$D24),"")</f>
        <v>2</v>
      </c>
      <c r="AE25" s="6">
        <f>IF(ISNUMBER(Data!AH24),ABS(Data!AH24-Data!$D24),"")</f>
        <v>1</v>
      </c>
      <c r="AF25" s="6">
        <f>IF(ISNUMBER(Data!AI24),ABS(Data!AI24-Data!$D24),"")</f>
        <v>1</v>
      </c>
      <c r="AG25" s="6">
        <f>IF(ISNUMBER(Data!AJ24),ABS(Data!AJ24-Data!$D24),"")</f>
        <v>5</v>
      </c>
      <c r="AH25" s="7">
        <f>IF(ISNUMBER(Data!AK24),ABS(Data!AK24-Data!$D24),"")</f>
        <v>103</v>
      </c>
      <c r="AI25" s="3" t="str">
        <f>IF(ISNUMBER(Data!AL24),ABS(Data!AL24-Data!$D24),"")</f>
        <v/>
      </c>
      <c r="AJ25" s="3" t="str">
        <f>IF(ISNUMBER(Data!AM24),ABS(Data!AM24-Data!$D24),"")</f>
        <v/>
      </c>
      <c r="AK25" s="3" t="str">
        <f>IF(ISNUMBER(Data!AN24),ABS(Data!AN24-Data!$D24),"")</f>
        <v/>
      </c>
      <c r="AL25" s="3" t="str">
        <f>IF(ISNUMBER(Data!AO24),ABS(Data!AO24-Data!$D24),"")</f>
        <v/>
      </c>
      <c r="AM25" s="3" t="str">
        <f>IF(ISNUMBER(Data!AP24),ABS(Data!AP24-Data!$D24),"")</f>
        <v/>
      </c>
      <c r="AN25" s="3" t="str">
        <f>IF(ISNUMBER(Data!AQ24),ABS(Data!AQ24-Data!$D24),"")</f>
        <v/>
      </c>
      <c r="AO25" s="3" t="str">
        <f>IF(ISNUMBER(Data!AR24),ABS(Data!AR24-Data!$D24),"")</f>
        <v/>
      </c>
    </row>
    <row r="26" spans="1:41" x14ac:dyDescent="0.25">
      <c r="A26" s="54" t="s">
        <v>83</v>
      </c>
      <c r="B26" s="51">
        <f>IF(ISNUMBER(Data!E25),ABS(Data!E25-Data!$D25),"")</f>
        <v>12</v>
      </c>
      <c r="C26" s="6">
        <f>IF(ISNUMBER(Data!F25),ABS(Data!F25-Data!$D25),"")</f>
        <v>3267</v>
      </c>
      <c r="D26" s="6">
        <f>IF(ISNUMBER(Data!G25),ABS(Data!G25-Data!$D25),"")</f>
        <v>1982</v>
      </c>
      <c r="E26" s="6">
        <f>IF(ISNUMBER(Data!H25),ABS(Data!H25-Data!$D25),"")</f>
        <v>682</v>
      </c>
      <c r="F26" s="6">
        <f>IF(ISNUMBER(Data!I25),ABS(Data!I25-Data!$D25),"")</f>
        <v>12</v>
      </c>
      <c r="G26" s="6">
        <f>IF(ISNUMBER(Data!J25),ABS(Data!J25-Data!$D25),"")</f>
        <v>5</v>
      </c>
      <c r="H26" s="6">
        <f>IF(ISNUMBER(Data!K25),ABS(Data!K25-Data!$D25),"")</f>
        <v>999999999981</v>
      </c>
      <c r="I26" s="6">
        <f>IF(ISNUMBER(Data!L25),ABS(Data!L25-Data!$D25),"")</f>
        <v>9</v>
      </c>
      <c r="J26" s="6">
        <f>IF(ISNUMBER(Data!M25),ABS(Data!M25-Data!$D25),"")</f>
        <v>1834</v>
      </c>
      <c r="K26" s="6">
        <f>IF(ISNUMBER(Data!N25),ABS(Data!N25-Data!$D25),"")</f>
        <v>338</v>
      </c>
      <c r="L26" s="6">
        <f>IF(ISNUMBER(Data!O25),ABS(Data!O25-Data!$D25),"")</f>
        <v>499982</v>
      </c>
      <c r="M26" s="6">
        <f>IF(ISNUMBER(Data!P25),ABS(Data!P25-Data!$D25),"")</f>
        <v>98</v>
      </c>
      <c r="N26" s="6">
        <f>IF(ISNUMBER(Data!Q25),ABS(Data!Q25-Data!$D25),"")</f>
        <v>108</v>
      </c>
      <c r="O26" s="6">
        <f>IF(ISNUMBER(Data!R25),ABS(Data!R25-Data!$D25),"")</f>
        <v>114</v>
      </c>
      <c r="P26" s="6">
        <f>IF(ISNUMBER(Data!S25),ABS(Data!S25-Data!$D25),"")</f>
        <v>49</v>
      </c>
      <c r="Q26" s="6">
        <f>IF(ISNUMBER(Data!T25),ABS(Data!T25-Data!$D25),"")</f>
        <v>18</v>
      </c>
      <c r="R26" s="6">
        <f>IF(ISNUMBER(Data!U25),ABS(Data!U25-Data!$D25),"")</f>
        <v>9982</v>
      </c>
      <c r="S26" s="6">
        <f>IF(ISNUMBER(Data!V25),ABS(Data!V25-Data!$D25),"")</f>
        <v>102</v>
      </c>
      <c r="T26" s="6">
        <f>IF(ISNUMBER(Data!W25),ABS(Data!W25-Data!$D25),"")</f>
        <v>24</v>
      </c>
      <c r="U26" s="6">
        <f>IF(ISNUMBER(Data!X25),ABS(Data!X25-Data!$D25),"")</f>
        <v>9999999982</v>
      </c>
      <c r="V26" s="6">
        <f>IF(ISNUMBER(Data!Y25),ABS(Data!Y25-Data!$D25),"")</f>
        <v>152</v>
      </c>
      <c r="W26" s="6">
        <f>IF(ISNUMBER(Data!Z25),ABS(Data!Z25-Data!$D25),"")</f>
        <v>9999982</v>
      </c>
      <c r="X26" s="6">
        <f>IF(ISNUMBER(Data!AA25),ABS(Data!AA25-Data!$D25),"")</f>
        <v>3</v>
      </c>
      <c r="Y26" s="6">
        <f>IF(ISNUMBER(Data!AB25),ABS(Data!AB25-Data!$D25),"")</f>
        <v>99999999999982</v>
      </c>
      <c r="Z26" s="6">
        <f>IF(ISNUMBER(Data!AC25),ABS(Data!AC25-Data!$D25),"")</f>
        <v>1</v>
      </c>
      <c r="AA26" s="6">
        <f>IF(ISNUMBER(Data!AD25),ABS(Data!AD25-Data!$D25),"")</f>
        <v>3.9999999999999999E+24</v>
      </c>
      <c r="AB26" s="6">
        <f>IF(ISNUMBER(Data!AE25),ABS(Data!AE25-Data!$D25),"")</f>
        <v>1</v>
      </c>
      <c r="AC26" s="6">
        <f>IF(ISNUMBER(Data!AF25),ABS(Data!AF25-Data!$D25),"")</f>
        <v>4297.7933999999996</v>
      </c>
      <c r="AD26" s="6">
        <f>IF(ISNUMBER(Data!AG25),ABS(Data!AG25-Data!$D25),"")</f>
        <v>999999999981</v>
      </c>
      <c r="AE26" s="6">
        <f>IF(ISNUMBER(Data!AH25),ABS(Data!AH25-Data!$D25),"")</f>
        <v>52</v>
      </c>
      <c r="AF26" s="6">
        <f>IF(ISNUMBER(Data!AI25),ABS(Data!AI25-Data!$D25),"")</f>
        <v>406</v>
      </c>
      <c r="AG26" s="6">
        <f>IF(ISNUMBER(Data!AJ25),ABS(Data!AJ25-Data!$D25),"")</f>
        <v>5</v>
      </c>
      <c r="AH26" s="7">
        <f>IF(ISNUMBER(Data!AK25),ABS(Data!AK25-Data!$D25),"")</f>
        <v>108</v>
      </c>
      <c r="AI26" s="3" t="str">
        <f>IF(ISNUMBER(Data!AL25),ABS(Data!AL25-Data!$D25),"")</f>
        <v/>
      </c>
      <c r="AJ26" s="3" t="str">
        <f>IF(ISNUMBER(Data!AM25),ABS(Data!AM25-Data!$D25),"")</f>
        <v/>
      </c>
      <c r="AK26" s="3" t="str">
        <f>IF(ISNUMBER(Data!AN25),ABS(Data!AN25-Data!$D25),"")</f>
        <v/>
      </c>
      <c r="AL26" s="3" t="str">
        <f>IF(ISNUMBER(Data!AO25),ABS(Data!AO25-Data!$D25),"")</f>
        <v/>
      </c>
      <c r="AM26" s="3" t="str">
        <f>IF(ISNUMBER(Data!AP25),ABS(Data!AP25-Data!$D25),"")</f>
        <v/>
      </c>
      <c r="AN26" s="3" t="str">
        <f>IF(ISNUMBER(Data!AQ25),ABS(Data!AQ25-Data!$D25),"")</f>
        <v/>
      </c>
      <c r="AO26" s="3" t="str">
        <f>IF(ISNUMBER(Data!AR25),ABS(Data!AR25-Data!$D25),"")</f>
        <v/>
      </c>
    </row>
    <row r="27" spans="1:41" x14ac:dyDescent="0.25">
      <c r="A27" s="54" t="s">
        <v>86</v>
      </c>
      <c r="B27" s="51">
        <f>IF(ISNUMBER(Data!E26),ABS(Data!E26-Data!$D26),"")</f>
        <v>797</v>
      </c>
      <c r="C27" s="6">
        <f>IF(ISNUMBER(Data!F26),ABS(Data!F26-Data!$D26),"")</f>
        <v>849</v>
      </c>
      <c r="D27" s="6">
        <f>IF(ISNUMBER(Data!G26),ABS(Data!G26-Data!$D26),"")</f>
        <v>47</v>
      </c>
      <c r="E27" s="6">
        <f>IF(ISNUMBER(Data!H26),ABS(Data!H26-Data!$D26),"")</f>
        <v>6997</v>
      </c>
      <c r="F27" s="6">
        <f>IF(ISNUMBER(Data!I26),ABS(Data!I26-Data!$D26),"")</f>
        <v>797</v>
      </c>
      <c r="G27" s="6">
        <f>IF(ISNUMBER(Data!J26),ABS(Data!J26-Data!$D26),"")</f>
        <v>2</v>
      </c>
      <c r="H27" s="6">
        <f>IF(ISNUMBER(Data!K26),ABS(Data!K26-Data!$D26),"")</f>
        <v>999999999996</v>
      </c>
      <c r="I27" s="6">
        <f>IF(ISNUMBER(Data!L26),ABS(Data!L26-Data!$D26),"")</f>
        <v>6</v>
      </c>
      <c r="J27" s="6">
        <f>IF(ISNUMBER(Data!M26),ABS(Data!M26-Data!$D26),"")</f>
        <v>6</v>
      </c>
      <c r="K27" s="6">
        <f>IF(ISNUMBER(Data!N26),ABS(Data!N26-Data!$D26),"")</f>
        <v>760</v>
      </c>
      <c r="L27" s="6">
        <f>IF(ISNUMBER(Data!O26),ABS(Data!O26-Data!$D26),"")</f>
        <v>761</v>
      </c>
      <c r="M27" s="6">
        <f>IF(ISNUMBER(Data!P26),ABS(Data!P26-Data!$D26),"")</f>
        <v>1</v>
      </c>
      <c r="N27" s="6" t="str">
        <f>IF(ISNUMBER(Data!Q26),ABS(Data!Q26-Data!$D26),"")</f>
        <v/>
      </c>
      <c r="O27" s="6">
        <f>IF(ISNUMBER(Data!R26),ABS(Data!R26-Data!$D26),"")</f>
        <v>999999999996</v>
      </c>
      <c r="P27" s="6">
        <f>IF(ISNUMBER(Data!S26),ABS(Data!S26-Data!$D26),"")</f>
        <v>999999999995</v>
      </c>
      <c r="Q27" s="6">
        <f>IF(ISNUMBER(Data!T26),ABS(Data!T26-Data!$D26),"")</f>
        <v>4.5</v>
      </c>
      <c r="R27" s="6">
        <f>IF(ISNUMBER(Data!U26),ABS(Data!U26-Data!$D26),"")</f>
        <v>12</v>
      </c>
      <c r="S27" s="6">
        <f>IF(ISNUMBER(Data!V26),ABS(Data!V26-Data!$D26),"")</f>
        <v>1</v>
      </c>
      <c r="T27" s="6">
        <f>IF(ISNUMBER(Data!W26),ABS(Data!W26-Data!$D26),"")</f>
        <v>999999999996</v>
      </c>
      <c r="U27" s="6">
        <f>IF(ISNUMBER(Data!X26),ABS(Data!X26-Data!$D26),"")</f>
        <v>17</v>
      </c>
      <c r="V27" s="6">
        <f>IF(ISNUMBER(Data!Y26),ABS(Data!Y26-Data!$D26),"")</f>
        <v>14</v>
      </c>
      <c r="W27" s="6">
        <f>IF(ISNUMBER(Data!Z26),ABS(Data!Z26-Data!$D26),"")</f>
        <v>999997</v>
      </c>
      <c r="X27" s="6">
        <f>IF(ISNUMBER(Data!AA26),ABS(Data!AA26-Data!$D26),"")</f>
        <v>317</v>
      </c>
      <c r="Y27" s="6" t="str">
        <f>IF(ISNUMBER(Data!AB26),ABS(Data!AB26-Data!$D26),"")</f>
        <v/>
      </c>
      <c r="Z27" s="6">
        <f>IF(ISNUMBER(Data!AC26),ABS(Data!AC26-Data!$D26),"")</f>
        <v>0.10999999999999988</v>
      </c>
      <c r="AA27" s="6">
        <f>IF(ISNUMBER(Data!AD26),ABS(Data!AD26-Data!$D26),"")</f>
        <v>999999999996</v>
      </c>
      <c r="AB27" s="6">
        <f>IF(ISNUMBER(Data!AE26),ABS(Data!AE26-Data!$D26),"")</f>
        <v>1.9</v>
      </c>
      <c r="AC27" s="6">
        <f>IF(ISNUMBER(Data!AF26),ABS(Data!AF26-Data!$D26),"")</f>
        <v>0</v>
      </c>
      <c r="AD27" s="6">
        <f>IF(ISNUMBER(Data!AG26),ABS(Data!AG26-Data!$D26),"")</f>
        <v>997</v>
      </c>
      <c r="AE27" s="6">
        <f>IF(ISNUMBER(Data!AH26),ABS(Data!AH26-Data!$D26),"")</f>
        <v>3</v>
      </c>
      <c r="AF27" s="6">
        <f>IF(ISNUMBER(Data!AI26),ABS(Data!AI26-Data!$D26),"")</f>
        <v>9</v>
      </c>
      <c r="AG27" s="6">
        <f>IF(ISNUMBER(Data!AJ26),ABS(Data!AJ26-Data!$D26),"")</f>
        <v>7</v>
      </c>
      <c r="AH27" s="7">
        <f>IF(ISNUMBER(Data!AK26),ABS(Data!AK26-Data!$D26),"")</f>
        <v>1531</v>
      </c>
      <c r="AI27" s="3" t="str">
        <f>IF(ISNUMBER(Data!AL26),ABS(Data!AL26-Data!$D26),"")</f>
        <v/>
      </c>
      <c r="AJ27" s="3" t="str">
        <f>IF(ISNUMBER(Data!AM26),ABS(Data!AM26-Data!$D26),"")</f>
        <v/>
      </c>
      <c r="AK27" s="3" t="str">
        <f>IF(ISNUMBER(Data!AN26),ABS(Data!AN26-Data!$D26),"")</f>
        <v/>
      </c>
      <c r="AL27" s="3" t="str">
        <f>IF(ISNUMBER(Data!AO26),ABS(Data!AO26-Data!$D26),"")</f>
        <v/>
      </c>
      <c r="AM27" s="3" t="str">
        <f>IF(ISNUMBER(Data!AP26),ABS(Data!AP26-Data!$D26),"")</f>
        <v/>
      </c>
      <c r="AN27" s="3" t="str">
        <f>IF(ISNUMBER(Data!AQ26),ABS(Data!AQ26-Data!$D26),"")</f>
        <v/>
      </c>
      <c r="AO27" s="3" t="str">
        <f>IF(ISNUMBER(Data!AR26),ABS(Data!AR26-Data!$D26),"")</f>
        <v/>
      </c>
    </row>
    <row r="28" spans="1:41" x14ac:dyDescent="0.25">
      <c r="A28" s="54" t="s">
        <v>88</v>
      </c>
      <c r="B28" s="51">
        <f>IF(ISNUMBER(Data!E27),ABS(Data!E27-Data!$D27),"")</f>
        <v>18</v>
      </c>
      <c r="C28" s="6" t="str">
        <f>IF(ISNUMBER(Data!F27),ABS(Data!F27-Data!$D27),"")</f>
        <v/>
      </c>
      <c r="D28" s="6">
        <f>IF(ISNUMBER(Data!G27),ABS(Data!G27-Data!$D27),"")</f>
        <v>24521</v>
      </c>
      <c r="E28" s="6">
        <f>IF(ISNUMBER(Data!H27),ABS(Data!H27-Data!$D27),"")</f>
        <v>4</v>
      </c>
      <c r="F28" s="6">
        <f>IF(ISNUMBER(Data!I27),ABS(Data!I27-Data!$D27),"")</f>
        <v>899993</v>
      </c>
      <c r="G28" s="6">
        <f>IF(ISNUMBER(Data!J27),ABS(Data!J27-Data!$D27),"")</f>
        <v>6.9523809523809526</v>
      </c>
      <c r="H28" s="6">
        <f>IF(ISNUMBER(Data!K27),ABS(Data!K27-Data!$D27),"")</f>
        <v>6.5</v>
      </c>
      <c r="I28" s="6">
        <f>IF(ISNUMBER(Data!L27),ABS(Data!L27-Data!$D27),"")</f>
        <v>83</v>
      </c>
      <c r="J28" s="6">
        <f>IF(ISNUMBER(Data!M27),ABS(Data!M27-Data!$D27),"")</f>
        <v>123</v>
      </c>
      <c r="K28" s="6">
        <f>IF(ISNUMBER(Data!N27),ABS(Data!N27-Data!$D27),"")</f>
        <v>65779</v>
      </c>
      <c r="L28" s="6">
        <f>IF(ISNUMBER(Data!O27),ABS(Data!O27-Data!$D27),"")</f>
        <v>4.6666666666666661</v>
      </c>
      <c r="M28" s="6">
        <f>IF(ISNUMBER(Data!P27),ABS(Data!P27-Data!$D27),"")</f>
        <v>3</v>
      </c>
      <c r="N28" s="6">
        <f>IF(ISNUMBER(Data!Q27),ABS(Data!Q27-Data!$D27),"")</f>
        <v>5</v>
      </c>
      <c r="O28" s="6">
        <f>IF(ISNUMBER(Data!R27),ABS(Data!R27-Data!$D27),"")</f>
        <v>6</v>
      </c>
      <c r="P28" s="6">
        <f>IF(ISNUMBER(Data!S27),ABS(Data!S27-Data!$D27),"")</f>
        <v>6</v>
      </c>
      <c r="Q28" s="6">
        <f>IF(ISNUMBER(Data!T27),ABS(Data!T27-Data!$D27),"")</f>
        <v>0.5</v>
      </c>
      <c r="R28" s="6">
        <f>IF(ISNUMBER(Data!U27),ABS(Data!U27-Data!$D27),"")</f>
        <v>4</v>
      </c>
      <c r="S28" s="6">
        <f>IF(ISNUMBER(Data!V27),ABS(Data!V27-Data!$D27),"")</f>
        <v>1</v>
      </c>
      <c r="T28" s="6">
        <f>IF(ISNUMBER(Data!W27),ABS(Data!W27-Data!$D27),"")</f>
        <v>6.833333333333333</v>
      </c>
      <c r="U28" s="6">
        <f>IF(ISNUMBER(Data!X27),ABS(Data!X27-Data!$D27),"")</f>
        <v>5.5</v>
      </c>
      <c r="V28" s="6">
        <f>IF(ISNUMBER(Data!Y27),ABS(Data!Y27-Data!$D27),"")</f>
        <v>6.4117647058823533</v>
      </c>
      <c r="W28" s="6">
        <f>IF(ISNUMBER(Data!Z27),ABS(Data!Z27-Data!$D27),"")</f>
        <v>659</v>
      </c>
      <c r="X28" s="6">
        <f>IF(ISNUMBER(Data!AA27),ABS(Data!AA27-Data!$D27),"")</f>
        <v>6.67835</v>
      </c>
      <c r="Y28" s="6">
        <f>IF(ISNUMBER(Data!AB27),ABS(Data!AB27-Data!$D27),"")</f>
        <v>43</v>
      </c>
      <c r="Z28" s="6">
        <f>IF(ISNUMBER(Data!AC28),ABS(Data!AC28-Data!$D27),"")</f>
        <v>255593</v>
      </c>
      <c r="AA28" s="6">
        <f>IF(ISNUMBER(Data!AD27),ABS(Data!AD27-Data!$D27),"")</f>
        <v>3.4</v>
      </c>
      <c r="AB28" s="6">
        <f>IF(ISNUMBER(Data!AE27),ABS(Data!AE27-Data!$D27),"")</f>
        <v>6.4</v>
      </c>
      <c r="AC28" s="6">
        <f>IF(ISNUMBER(Data!AF27),ABS(Data!AF27-Data!$D27),"")</f>
        <v>5.8</v>
      </c>
      <c r="AD28" s="6">
        <f>IF(ISNUMBER(Data!AG27),ABS(Data!AG27-Data!$D27),"")</f>
        <v>5</v>
      </c>
      <c r="AE28" s="6">
        <f>IF(ISNUMBER(Data!AH27),ABS(Data!AH27-Data!$D27),"")</f>
        <v>6.333333333333333</v>
      </c>
      <c r="AF28" s="6">
        <f>IF(ISNUMBER(Data!AI27),ABS(Data!AI27-Data!$D27),"")</f>
        <v>5.9555555555555557</v>
      </c>
      <c r="AG28" s="6">
        <f>IF(ISNUMBER(Data!AJ27),ABS(Data!AJ27-Data!$D27),"")</f>
        <v>5</v>
      </c>
      <c r="AH28" s="7">
        <f>IF(ISNUMBER(Data!AK27),ABS(Data!AK27-Data!$D27),"")</f>
        <v>13.83609756097561</v>
      </c>
      <c r="AI28" s="3" t="str">
        <f>IF(ISNUMBER(Data!AL27),ABS(Data!AL27-Data!$D27),"")</f>
        <v/>
      </c>
      <c r="AJ28" s="3" t="str">
        <f>IF(ISNUMBER(Data!AM27),ABS(Data!AM27-Data!$D27),"")</f>
        <v/>
      </c>
      <c r="AK28" s="3" t="str">
        <f>IF(ISNUMBER(Data!AN27),ABS(Data!AN27-Data!$D27),"")</f>
        <v/>
      </c>
      <c r="AL28" s="3" t="str">
        <f>IF(ISNUMBER(Data!AO27),ABS(Data!AO27-Data!$D27),"")</f>
        <v/>
      </c>
      <c r="AM28" s="3" t="str">
        <f>IF(ISNUMBER(Data!AP27),ABS(Data!AP27-Data!$D27),"")</f>
        <v/>
      </c>
      <c r="AN28" s="3" t="str">
        <f>IF(ISNUMBER(Data!AQ27),ABS(Data!AQ27-Data!$D27),"")</f>
        <v/>
      </c>
      <c r="AO28" s="3" t="str">
        <f>IF(ISNUMBER(Data!AR27),ABS(Data!AR27-Data!$D27),"")</f>
        <v/>
      </c>
    </row>
    <row r="29" spans="1:41" ht="15.75" thickBot="1" x14ac:dyDescent="0.3">
      <c r="A29" s="55" t="s">
        <v>91</v>
      </c>
      <c r="B29" s="52">
        <f>IF(ISNUMBER(Data!E28),ABS(Data!E28-Data!$D28),"")</f>
        <v>259185</v>
      </c>
      <c r="C29" s="4" t="str">
        <f>IF(ISNUMBER(Data!F28),ABS(Data!F28-Data!$D28),"")</f>
        <v/>
      </c>
      <c r="D29" s="4" t="str">
        <f>IF(ISNUMBER(Data!G28),ABS(Data!G28-Data!$D28),"")</f>
        <v/>
      </c>
      <c r="E29" s="4">
        <f>IF(ISNUMBER(Data!H28),ABS(Data!H28-Data!$D28),"")</f>
        <v>863985</v>
      </c>
      <c r="F29" s="4">
        <f>IF(ISNUMBER(Data!I28),ABS(Data!I28-Data!$D28),"")</f>
        <v>285</v>
      </c>
      <c r="G29" s="4">
        <f>IF(ISNUMBER(Data!J28),ABS(Data!J28-Data!$D28),"")</f>
        <v>3455985</v>
      </c>
      <c r="H29" s="4">
        <f>IF(ISNUMBER(Data!K28),ABS(Data!K28-Data!$D28),"")</f>
        <v>45</v>
      </c>
      <c r="I29" s="4">
        <f>IF(ISNUMBER(Data!L28),ABS(Data!L28-Data!$D28),"")</f>
        <v>32385</v>
      </c>
      <c r="J29" s="4">
        <f>IF(ISNUMBER(Data!M28),ABS(Data!M28-Data!$D28),"")</f>
        <v>1305</v>
      </c>
      <c r="K29" s="4">
        <f>IF(ISNUMBER(Data!N28),ABS(Data!N28-Data!$D28),"")</f>
        <v>64785</v>
      </c>
      <c r="L29" s="4">
        <f>IF(ISNUMBER(Data!O28),ABS(Data!O28-Data!$D28),"")</f>
        <v>39585</v>
      </c>
      <c r="M29" s="4">
        <f>IF(ISNUMBER(Data!P28),ABS(Data!P28-Data!$D28),"")</f>
        <v>7775985</v>
      </c>
      <c r="N29" s="4">
        <f>IF(ISNUMBER(Data!Q28),ABS(Data!Q28-Data!$D28),"")</f>
        <v>2591985</v>
      </c>
      <c r="O29" s="4">
        <f>IF(ISNUMBER(Data!R28),ABS(Data!R28-Data!$D28),"")</f>
        <v>1814385</v>
      </c>
      <c r="P29" s="4">
        <f>IF(ISNUMBER(Data!S28),ABS(Data!S28-Data!$D28),"")</f>
        <v>46785</v>
      </c>
      <c r="Q29" s="4">
        <f>IF(ISNUMBER(Data!T28),ABS(Data!T28-Data!$D28),"")</f>
        <v>259185</v>
      </c>
      <c r="R29" s="4">
        <f>IF(ISNUMBER(Data!U28),ABS(Data!U28-Data!$D28),"")</f>
        <v>3585</v>
      </c>
      <c r="S29" s="4">
        <f>IF(ISNUMBER(Data!V28),ABS(Data!V28-Data!$D28),"")</f>
        <v>14385</v>
      </c>
      <c r="T29" s="4">
        <f>IF(ISNUMBER(Data!W28),ABS(Data!W28-Data!$D28),"")</f>
        <v>10785</v>
      </c>
      <c r="U29" s="4" t="str">
        <f>IF(ISNUMBER(Data!X28),ABS(Data!X28-Data!$D28),"")</f>
        <v/>
      </c>
      <c r="V29" s="4">
        <f>IF(ISNUMBER(Data!Y28),ABS(Data!Y28-Data!$D28),"")</f>
        <v>146865</v>
      </c>
      <c r="W29" s="4">
        <f>IF(ISNUMBER(Data!Z28),ABS(Data!Z28-Data!$D28),"")</f>
        <v>1185</v>
      </c>
      <c r="X29" s="4">
        <f>IF(ISNUMBER(Data!AA28),ABS(Data!AA28-Data!$D28),"")</f>
        <v>2023185</v>
      </c>
      <c r="Y29" s="4">
        <f>IF(ISNUMBER(Data!AB28),ABS(Data!AB28-Data!$D28),"")</f>
        <v>604785</v>
      </c>
      <c r="Z29" s="4" t="str">
        <f>IF(ISNUMBER(Data!#REF!),ABS(Data!#REF!-Data!$D28),"")</f>
        <v/>
      </c>
      <c r="AA29" s="4">
        <f>IF(ISNUMBER(Data!AD28),ABS(Data!AD28-Data!$D28),"")</f>
        <v>12945</v>
      </c>
      <c r="AB29" s="4" t="str">
        <f>IF(ISNUMBER(Data!AE28),ABS(Data!AE28-Data!$D28),"")</f>
        <v/>
      </c>
      <c r="AC29" s="4">
        <f>IF(ISNUMBER(Data!AF28),ABS(Data!AF28-Data!$D28),"")</f>
        <v>68385</v>
      </c>
      <c r="AD29" s="4">
        <f>IF(ISNUMBER(Data!AG28),ABS(Data!AG28-Data!$D28),"")</f>
        <v>35985</v>
      </c>
      <c r="AE29" s="4">
        <f>IF(ISNUMBER(Data!AH28),ABS(Data!AH28-Data!$D28),"")</f>
        <v>604785</v>
      </c>
      <c r="AF29" s="4">
        <f>IF(ISNUMBER(Data!AI28),ABS(Data!AI28-Data!$D28),"")</f>
        <v>1065</v>
      </c>
      <c r="AG29" s="4" t="str">
        <f>IF(ISNUMBER(Data!AJ28),ABS(Data!AJ28-Data!$D28),"")</f>
        <v/>
      </c>
      <c r="AH29" s="5">
        <f>IF(ISNUMBER(Data!AK28),ABS(Data!AK28-Data!$D28),"")</f>
        <v>359985</v>
      </c>
      <c r="AI29" s="3" t="str">
        <f>IF(ISNUMBER(Data!AL28),ABS(Data!AL28-Data!$D28),"")</f>
        <v/>
      </c>
      <c r="AJ29" s="3" t="str">
        <f>IF(ISNUMBER(Data!AM28),ABS(Data!AM28-Data!$D28),"")</f>
        <v/>
      </c>
      <c r="AK29" s="3" t="str">
        <f>IF(ISNUMBER(Data!AN28),ABS(Data!AN28-Data!$D28),"")</f>
        <v/>
      </c>
      <c r="AL29" s="3" t="str">
        <f>IF(ISNUMBER(Data!AO28),ABS(Data!AO28-Data!$D28),"")</f>
        <v/>
      </c>
      <c r="AM29" s="3" t="str">
        <f>IF(ISNUMBER(Data!AP28),ABS(Data!AP28-Data!$D28),"")</f>
        <v/>
      </c>
      <c r="AN29" s="3" t="str">
        <f>IF(ISNUMBER(Data!AQ28),ABS(Data!AQ28-Data!$D28),"")</f>
        <v/>
      </c>
      <c r="AO29" s="3" t="str">
        <f>IF(ISNUMBER(Data!AR28),ABS(Data!AR28-Data!$D28),"")</f>
        <v/>
      </c>
    </row>
    <row r="30" spans="1:41" x14ac:dyDescent="0.25">
      <c r="A30" s="46"/>
      <c r="B30" s="3" t="str">
        <f>IF(ISNUMBER(Data!#REF!),ABS(Data!#REF!-Data!#REF!),"")</f>
        <v/>
      </c>
      <c r="C30" s="3" t="str">
        <f>IF(ISNUMBER(Data!#REF!),ABS(Data!#REF!-Data!#REF!),"")</f>
        <v/>
      </c>
      <c r="D30" s="3" t="str">
        <f>IF(ISNUMBER(Data!#REF!),ABS(Data!#REF!-Data!#REF!),"")</f>
        <v/>
      </c>
      <c r="E30" s="3" t="str">
        <f>IF(ISNUMBER(Data!#REF!),ABS(Data!#REF!-Data!#REF!),"")</f>
        <v/>
      </c>
      <c r="F30" s="3" t="str">
        <f>IF(ISNUMBER(Data!#REF!),ABS(Data!#REF!-Data!#REF!),"")</f>
        <v/>
      </c>
      <c r="G30" s="3" t="str">
        <f>IF(ISNUMBER(Data!#REF!),ABS(Data!#REF!-Data!#REF!),"")</f>
        <v/>
      </c>
      <c r="H30" s="3" t="str">
        <f>IF(ISNUMBER(Data!#REF!),ABS(Data!#REF!-Data!#REF!),"")</f>
        <v/>
      </c>
      <c r="I30" s="3" t="str">
        <f>IF(ISNUMBER(Data!#REF!),ABS(Data!#REF!-Data!#REF!),"")</f>
        <v/>
      </c>
      <c r="J30" s="3" t="str">
        <f>IF(ISNUMBER(Data!#REF!),ABS(Data!#REF!-Data!#REF!),"")</f>
        <v/>
      </c>
      <c r="K30" s="3" t="str">
        <f>IF(ISNUMBER(Data!#REF!),ABS(Data!#REF!-Data!#REF!),"")</f>
        <v/>
      </c>
      <c r="L30" s="3" t="str">
        <f>IF(ISNUMBER(Data!#REF!),ABS(Data!#REF!-Data!#REF!),"")</f>
        <v/>
      </c>
      <c r="M30" s="3" t="str">
        <f>IF(ISNUMBER(Data!#REF!),ABS(Data!#REF!-Data!#REF!),"")</f>
        <v/>
      </c>
      <c r="N30" s="3" t="str">
        <f>IF(ISNUMBER(Data!#REF!),ABS(Data!#REF!-Data!#REF!),"")</f>
        <v/>
      </c>
      <c r="O30" s="3" t="str">
        <f>IF(ISNUMBER(Data!#REF!),ABS(Data!#REF!-Data!#REF!),"")</f>
        <v/>
      </c>
      <c r="P30" s="3" t="str">
        <f>IF(ISNUMBER(Data!#REF!),ABS(Data!#REF!-Data!#REF!),"")</f>
        <v/>
      </c>
      <c r="Q30" s="3" t="str">
        <f>IF(ISNUMBER(Data!#REF!),ABS(Data!#REF!-Data!#REF!),"")</f>
        <v/>
      </c>
      <c r="R30" s="3" t="str">
        <f>IF(ISNUMBER(Data!#REF!),ABS(Data!#REF!-Data!#REF!),"")</f>
        <v/>
      </c>
      <c r="S30" s="3" t="str">
        <f>IF(ISNUMBER(Data!#REF!),ABS(Data!#REF!-Data!#REF!),"")</f>
        <v/>
      </c>
      <c r="T30" s="3" t="str">
        <f>IF(ISNUMBER(Data!#REF!),ABS(Data!#REF!-Data!#REF!),"")</f>
        <v/>
      </c>
      <c r="U30" s="3" t="str">
        <f>IF(ISNUMBER(Data!#REF!),ABS(Data!#REF!-Data!#REF!),"")</f>
        <v/>
      </c>
      <c r="V30" s="3" t="str">
        <f>IF(ISNUMBER(Data!#REF!),ABS(Data!#REF!-Data!#REF!),"")</f>
        <v/>
      </c>
      <c r="W30" s="3" t="str">
        <f>IF(ISNUMBER(Data!#REF!),ABS(Data!#REF!-Data!#REF!),"")</f>
        <v/>
      </c>
      <c r="X30" s="3" t="str">
        <f>IF(ISNUMBER(Data!#REF!),ABS(Data!#REF!-Data!#REF!),"")</f>
        <v/>
      </c>
      <c r="Y30" s="3" t="str">
        <f>IF(ISNUMBER(Data!#REF!),ABS(Data!#REF!-Data!#REF!),"")</f>
        <v/>
      </c>
      <c r="Z30" s="3" t="str">
        <f>IF(ISNUMBER(Data!#REF!),ABS(Data!#REF!-Data!#REF!),"")</f>
        <v/>
      </c>
      <c r="AA30" s="3" t="str">
        <f>IF(ISNUMBER(Data!#REF!),ABS(Data!#REF!-Data!#REF!),"")</f>
        <v/>
      </c>
      <c r="AB30" s="3" t="str">
        <f>IF(ISNUMBER(Data!#REF!),ABS(Data!#REF!-Data!#REF!),"")</f>
        <v/>
      </c>
      <c r="AC30" s="3" t="str">
        <f>IF(ISNUMBER(Data!#REF!),ABS(Data!#REF!-Data!#REF!),"")</f>
        <v/>
      </c>
      <c r="AD30" s="3" t="str">
        <f>IF(ISNUMBER(Data!#REF!),ABS(Data!#REF!-Data!#REF!),"")</f>
        <v/>
      </c>
      <c r="AE30" s="3" t="str">
        <f>IF(ISNUMBER(Data!#REF!),ABS(Data!#REF!-Data!#REF!),"")</f>
        <v/>
      </c>
      <c r="AF30" s="3" t="str">
        <f>IF(ISNUMBER(Data!#REF!),ABS(Data!#REF!-Data!#REF!),"")</f>
        <v/>
      </c>
      <c r="AG30" s="3" t="str">
        <f>IF(ISNUMBER(Data!#REF!),ABS(Data!#REF!-Data!#REF!),"")</f>
        <v/>
      </c>
      <c r="AH30" s="3" t="str">
        <f>IF(ISNUMBER(Data!#REF!),ABS(Data!#REF!-Data!#REF!),"")</f>
        <v/>
      </c>
      <c r="AI30" s="3" t="str">
        <f>IF(ISNUMBER(Data!#REF!),ABS(Data!#REF!-Data!#REF!),"")</f>
        <v/>
      </c>
      <c r="AJ30" s="3" t="str">
        <f>IF(ISNUMBER(Data!#REF!),ABS(Data!#REF!-Data!#REF!),"")</f>
        <v/>
      </c>
      <c r="AK30" s="3" t="str">
        <f>IF(ISNUMBER(Data!#REF!),ABS(Data!#REF!-Data!#REF!),"")</f>
        <v/>
      </c>
      <c r="AL30" s="3" t="str">
        <f>IF(ISNUMBER(Data!#REF!),ABS(Data!#REF!-Data!#REF!),"")</f>
        <v/>
      </c>
      <c r="AM30" s="3" t="str">
        <f>IF(ISNUMBER(Data!#REF!),ABS(Data!#REF!-Data!#REF!),"")</f>
        <v/>
      </c>
      <c r="AN30" s="3" t="str">
        <f>IF(ISNUMBER(Data!#REF!),ABS(Data!#REF!-Data!#REF!),"")</f>
        <v/>
      </c>
      <c r="AO30" s="3" t="str">
        <f>IF(ISNUMBER(Data!#REF!),ABS(Data!#REF!-Data!#REF!),"")</f>
        <v/>
      </c>
    </row>
    <row r="31" spans="1:41" x14ac:dyDescent="0.25">
      <c r="A31" s="46"/>
      <c r="B31" s="3" t="str">
        <f>IF(ISNUMBER(Data!#REF!),ABS(Data!#REF!-Data!#REF!),"")</f>
        <v/>
      </c>
      <c r="C31" s="3" t="str">
        <f>IF(ISNUMBER(Data!#REF!),ABS(Data!#REF!-Data!#REF!),"")</f>
        <v/>
      </c>
      <c r="D31" s="3" t="str">
        <f>IF(ISNUMBER(Data!#REF!),ABS(Data!#REF!-Data!#REF!),"")</f>
        <v/>
      </c>
      <c r="E31" s="3" t="str">
        <f>IF(ISNUMBER(Data!#REF!),ABS(Data!#REF!-Data!#REF!),"")</f>
        <v/>
      </c>
      <c r="F31" s="3" t="str">
        <f>IF(ISNUMBER(Data!#REF!),ABS(Data!#REF!-Data!#REF!),"")</f>
        <v/>
      </c>
      <c r="G31" s="3" t="str">
        <f>IF(ISNUMBER(Data!#REF!),ABS(Data!#REF!-Data!#REF!),"")</f>
        <v/>
      </c>
      <c r="H31" s="3" t="str">
        <f>IF(ISNUMBER(Data!#REF!),ABS(Data!#REF!-Data!#REF!),"")</f>
        <v/>
      </c>
      <c r="I31" s="3" t="str">
        <f>IF(ISNUMBER(Data!#REF!),ABS(Data!#REF!-Data!#REF!),"")</f>
        <v/>
      </c>
      <c r="J31" s="3" t="str">
        <f>IF(ISNUMBER(Data!#REF!),ABS(Data!#REF!-Data!#REF!),"")</f>
        <v/>
      </c>
      <c r="K31" s="3" t="str">
        <f>IF(ISNUMBER(Data!#REF!),ABS(Data!#REF!-Data!#REF!),"")</f>
        <v/>
      </c>
      <c r="L31" s="3" t="str">
        <f>IF(ISNUMBER(Data!#REF!),ABS(Data!#REF!-Data!#REF!),"")</f>
        <v/>
      </c>
      <c r="M31" s="3" t="str">
        <f>IF(ISNUMBER(Data!#REF!),ABS(Data!#REF!-Data!#REF!),"")</f>
        <v/>
      </c>
      <c r="N31" s="3" t="str">
        <f>IF(ISNUMBER(Data!#REF!),ABS(Data!#REF!-Data!#REF!),"")</f>
        <v/>
      </c>
      <c r="O31" s="3" t="str">
        <f>IF(ISNUMBER(Data!#REF!),ABS(Data!#REF!-Data!#REF!),"")</f>
        <v/>
      </c>
      <c r="P31" s="3" t="str">
        <f>IF(ISNUMBER(Data!#REF!),ABS(Data!#REF!-Data!#REF!),"")</f>
        <v/>
      </c>
      <c r="Q31" s="3" t="str">
        <f>IF(ISNUMBER(Data!#REF!),ABS(Data!#REF!-Data!#REF!),"")</f>
        <v/>
      </c>
      <c r="R31" s="3" t="str">
        <f>IF(ISNUMBER(Data!#REF!),ABS(Data!#REF!-Data!#REF!),"")</f>
        <v/>
      </c>
      <c r="S31" s="3" t="str">
        <f>IF(ISNUMBER(Data!#REF!),ABS(Data!#REF!-Data!#REF!),"")</f>
        <v/>
      </c>
      <c r="T31" s="3" t="str">
        <f>IF(ISNUMBER(Data!#REF!),ABS(Data!#REF!-Data!#REF!),"")</f>
        <v/>
      </c>
      <c r="U31" s="3" t="str">
        <f>IF(ISNUMBER(Data!#REF!),ABS(Data!#REF!-Data!#REF!),"")</f>
        <v/>
      </c>
      <c r="V31" s="3" t="str">
        <f>IF(ISNUMBER(Data!#REF!),ABS(Data!#REF!-Data!#REF!),"")</f>
        <v/>
      </c>
      <c r="W31" s="3" t="str">
        <f>IF(ISNUMBER(Data!#REF!),ABS(Data!#REF!-Data!#REF!),"")</f>
        <v/>
      </c>
      <c r="X31" s="3" t="str">
        <f>IF(ISNUMBER(Data!#REF!),ABS(Data!#REF!-Data!#REF!),"")</f>
        <v/>
      </c>
      <c r="Y31" s="3" t="str">
        <f>IF(ISNUMBER(Data!#REF!),ABS(Data!#REF!-Data!#REF!),"")</f>
        <v/>
      </c>
      <c r="Z31" s="3" t="str">
        <f>IF(ISNUMBER(Data!#REF!),ABS(Data!#REF!-Data!#REF!),"")</f>
        <v/>
      </c>
      <c r="AA31" s="3" t="str">
        <f>IF(ISNUMBER(Data!#REF!),ABS(Data!#REF!-Data!#REF!),"")</f>
        <v/>
      </c>
      <c r="AB31" s="3" t="str">
        <f>IF(ISNUMBER(Data!#REF!),ABS(Data!#REF!-Data!#REF!),"")</f>
        <v/>
      </c>
      <c r="AC31" s="3" t="str">
        <f>IF(ISNUMBER(Data!#REF!),ABS(Data!#REF!-Data!#REF!),"")</f>
        <v/>
      </c>
      <c r="AD31" s="3" t="str">
        <f>IF(ISNUMBER(Data!#REF!),ABS(Data!#REF!-Data!#REF!),"")</f>
        <v/>
      </c>
      <c r="AE31" s="3" t="str">
        <f>IF(ISNUMBER(Data!#REF!),ABS(Data!#REF!-Data!#REF!),"")</f>
        <v/>
      </c>
      <c r="AF31" s="3" t="str">
        <f>IF(ISNUMBER(Data!#REF!),ABS(Data!#REF!-Data!#REF!),"")</f>
        <v/>
      </c>
      <c r="AG31" s="3" t="str">
        <f>IF(ISNUMBER(Data!#REF!),ABS(Data!#REF!-Data!#REF!),"")</f>
        <v/>
      </c>
      <c r="AH31" s="3" t="str">
        <f>IF(ISNUMBER(Data!#REF!),ABS(Data!#REF!-Data!#REF!),"")</f>
        <v/>
      </c>
      <c r="AI31" s="3" t="str">
        <f>IF(ISNUMBER(Data!#REF!),ABS(Data!#REF!-Data!#REF!),"")</f>
        <v/>
      </c>
      <c r="AJ31" s="3" t="str">
        <f>IF(ISNUMBER(Data!#REF!),ABS(Data!#REF!-Data!#REF!),"")</f>
        <v/>
      </c>
      <c r="AK31" s="3" t="str">
        <f>IF(ISNUMBER(Data!#REF!),ABS(Data!#REF!-Data!#REF!),"")</f>
        <v/>
      </c>
      <c r="AL31" s="3" t="str">
        <f>IF(ISNUMBER(Data!#REF!),ABS(Data!#REF!-Data!#REF!),"")</f>
        <v/>
      </c>
      <c r="AM31" s="3" t="str">
        <f>IF(ISNUMBER(Data!#REF!),ABS(Data!#REF!-Data!#REF!),"")</f>
        <v/>
      </c>
      <c r="AN31" s="3" t="str">
        <f>IF(ISNUMBER(Data!#REF!),ABS(Data!#REF!-Data!#REF!),"")</f>
        <v/>
      </c>
      <c r="AO31" s="3" t="str">
        <f>IF(ISNUMBER(Data!#REF!),ABS(Data!#REF!-Data!#REF!),"")</f>
        <v/>
      </c>
    </row>
    <row r="32" spans="1:41" x14ac:dyDescent="0.25">
      <c r="A32" s="46"/>
      <c r="B32" s="3" t="str">
        <f>IF(ISNUMBER(Data!#REF!),ABS(Data!#REF!-Data!#REF!),"")</f>
        <v/>
      </c>
      <c r="C32" s="3" t="str">
        <f>IF(ISNUMBER(Data!#REF!),ABS(Data!#REF!-Data!#REF!),"")</f>
        <v/>
      </c>
      <c r="D32" s="3" t="str">
        <f>IF(ISNUMBER(Data!#REF!),ABS(Data!#REF!-Data!#REF!),"")</f>
        <v/>
      </c>
      <c r="E32" s="3" t="str">
        <f>IF(ISNUMBER(Data!#REF!),ABS(Data!#REF!-Data!#REF!),"")</f>
        <v/>
      </c>
      <c r="F32" s="3" t="str">
        <f>IF(ISNUMBER(Data!#REF!),ABS(Data!#REF!-Data!#REF!),"")</f>
        <v/>
      </c>
      <c r="G32" s="3" t="str">
        <f>IF(ISNUMBER(Data!#REF!),ABS(Data!#REF!-Data!#REF!),"")</f>
        <v/>
      </c>
      <c r="H32" s="3" t="str">
        <f>IF(ISNUMBER(Data!#REF!),ABS(Data!#REF!-Data!#REF!),"")</f>
        <v/>
      </c>
      <c r="I32" s="3" t="str">
        <f>IF(ISNUMBER(Data!#REF!),ABS(Data!#REF!-Data!#REF!),"")</f>
        <v/>
      </c>
      <c r="J32" s="3" t="str">
        <f>IF(ISNUMBER(Data!#REF!),ABS(Data!#REF!-Data!#REF!),"")</f>
        <v/>
      </c>
      <c r="K32" s="3" t="str">
        <f>IF(ISNUMBER(Data!#REF!),ABS(Data!#REF!-Data!#REF!),"")</f>
        <v/>
      </c>
      <c r="L32" s="3" t="str">
        <f>IF(ISNUMBER(Data!#REF!),ABS(Data!#REF!-Data!#REF!),"")</f>
        <v/>
      </c>
      <c r="M32" s="3" t="str">
        <f>IF(ISNUMBER(Data!#REF!),ABS(Data!#REF!-Data!#REF!),"")</f>
        <v/>
      </c>
      <c r="N32" s="3" t="str">
        <f>IF(ISNUMBER(Data!#REF!),ABS(Data!#REF!-Data!#REF!),"")</f>
        <v/>
      </c>
      <c r="O32" s="3" t="str">
        <f>IF(ISNUMBER(Data!#REF!),ABS(Data!#REF!-Data!#REF!),"")</f>
        <v/>
      </c>
      <c r="P32" s="3" t="str">
        <f>IF(ISNUMBER(Data!#REF!),ABS(Data!#REF!-Data!#REF!),"")</f>
        <v/>
      </c>
      <c r="Q32" s="3" t="str">
        <f>IF(ISNUMBER(Data!#REF!),ABS(Data!#REF!-Data!#REF!),"")</f>
        <v/>
      </c>
      <c r="R32" s="3" t="str">
        <f>IF(ISNUMBER(Data!#REF!),ABS(Data!#REF!-Data!#REF!),"")</f>
        <v/>
      </c>
      <c r="S32" s="3" t="str">
        <f>IF(ISNUMBER(Data!#REF!),ABS(Data!#REF!-Data!#REF!),"")</f>
        <v/>
      </c>
      <c r="T32" s="3" t="str">
        <f>IF(ISNUMBER(Data!#REF!),ABS(Data!#REF!-Data!#REF!),"")</f>
        <v/>
      </c>
      <c r="U32" s="3" t="str">
        <f>IF(ISNUMBER(Data!#REF!),ABS(Data!#REF!-Data!#REF!),"")</f>
        <v/>
      </c>
      <c r="V32" s="3" t="str">
        <f>IF(ISNUMBER(Data!#REF!),ABS(Data!#REF!-Data!#REF!),"")</f>
        <v/>
      </c>
      <c r="W32" s="3" t="str">
        <f>IF(ISNUMBER(Data!#REF!),ABS(Data!#REF!-Data!#REF!),"")</f>
        <v/>
      </c>
      <c r="X32" s="3" t="str">
        <f>IF(ISNUMBER(Data!#REF!),ABS(Data!#REF!-Data!#REF!),"")</f>
        <v/>
      </c>
      <c r="Y32" s="3" t="str">
        <f>IF(ISNUMBER(Data!#REF!),ABS(Data!#REF!-Data!#REF!),"")</f>
        <v/>
      </c>
      <c r="Z32" s="3" t="str">
        <f>IF(ISNUMBER(Data!#REF!),ABS(Data!#REF!-Data!#REF!),"")</f>
        <v/>
      </c>
      <c r="AA32" s="3" t="str">
        <f>IF(ISNUMBER(Data!#REF!),ABS(Data!#REF!-Data!#REF!),"")</f>
        <v/>
      </c>
      <c r="AB32" s="3" t="str">
        <f>IF(ISNUMBER(Data!#REF!),ABS(Data!#REF!-Data!#REF!),"")</f>
        <v/>
      </c>
      <c r="AC32" s="3" t="str">
        <f>IF(ISNUMBER(Data!#REF!),ABS(Data!#REF!-Data!#REF!),"")</f>
        <v/>
      </c>
      <c r="AD32" s="3" t="str">
        <f>IF(ISNUMBER(Data!#REF!),ABS(Data!#REF!-Data!#REF!),"")</f>
        <v/>
      </c>
      <c r="AE32" s="3" t="str">
        <f>IF(ISNUMBER(Data!#REF!),ABS(Data!#REF!-Data!#REF!),"")</f>
        <v/>
      </c>
      <c r="AF32" s="3" t="str">
        <f>IF(ISNUMBER(Data!#REF!),ABS(Data!#REF!-Data!#REF!),"")</f>
        <v/>
      </c>
      <c r="AG32" s="3" t="str">
        <f>IF(ISNUMBER(Data!#REF!),ABS(Data!#REF!-Data!#REF!),"")</f>
        <v/>
      </c>
      <c r="AH32" s="3" t="str">
        <f>IF(ISNUMBER(Data!#REF!),ABS(Data!#REF!-Data!#REF!),"")</f>
        <v/>
      </c>
      <c r="AI32" s="3" t="str">
        <f>IF(ISNUMBER(Data!#REF!),ABS(Data!#REF!-Data!#REF!),"")</f>
        <v/>
      </c>
      <c r="AJ32" s="3" t="str">
        <f>IF(ISNUMBER(Data!#REF!),ABS(Data!#REF!-Data!#REF!),"")</f>
        <v/>
      </c>
      <c r="AK32" s="3" t="str">
        <f>IF(ISNUMBER(Data!#REF!),ABS(Data!#REF!-Data!#REF!),"")</f>
        <v/>
      </c>
      <c r="AL32" s="3" t="str">
        <f>IF(ISNUMBER(Data!#REF!),ABS(Data!#REF!-Data!#REF!),"")</f>
        <v/>
      </c>
      <c r="AM32" s="3" t="str">
        <f>IF(ISNUMBER(Data!#REF!),ABS(Data!#REF!-Data!#REF!),"")</f>
        <v/>
      </c>
      <c r="AN32" s="3" t="str">
        <f>IF(ISNUMBER(Data!#REF!),ABS(Data!#REF!-Data!#REF!),"")</f>
        <v/>
      </c>
      <c r="AO32" s="3" t="str">
        <f>IF(ISNUMBER(Data!#REF!),ABS(Data!#REF!-Data!#REF!),"")</f>
        <v/>
      </c>
    </row>
    <row r="33" spans="1:41" x14ac:dyDescent="0.25">
      <c r="A33" s="46"/>
      <c r="B33" s="3" t="str">
        <f>IF(ISNUMBER(Data!#REF!),ABS(Data!#REF!-Data!#REF!),"")</f>
        <v/>
      </c>
      <c r="C33" s="3" t="str">
        <f>IF(ISNUMBER(Data!#REF!),ABS(Data!#REF!-Data!#REF!),"")</f>
        <v/>
      </c>
      <c r="D33" s="3" t="str">
        <f>IF(ISNUMBER(Data!#REF!),ABS(Data!#REF!-Data!#REF!),"")</f>
        <v/>
      </c>
      <c r="E33" s="3" t="str">
        <f>IF(ISNUMBER(Data!#REF!),ABS(Data!#REF!-Data!#REF!),"")</f>
        <v/>
      </c>
      <c r="F33" s="3" t="str">
        <f>IF(ISNUMBER(Data!#REF!),ABS(Data!#REF!-Data!#REF!),"")</f>
        <v/>
      </c>
      <c r="G33" s="3" t="str">
        <f>IF(ISNUMBER(Data!#REF!),ABS(Data!#REF!-Data!#REF!),"")</f>
        <v/>
      </c>
      <c r="H33" s="3" t="str">
        <f>IF(ISNUMBER(Data!#REF!),ABS(Data!#REF!-Data!#REF!),"")</f>
        <v/>
      </c>
      <c r="I33" s="3" t="str">
        <f>IF(ISNUMBER(Data!#REF!),ABS(Data!#REF!-Data!#REF!),"")</f>
        <v/>
      </c>
      <c r="J33" s="3" t="str">
        <f>IF(ISNUMBER(Data!#REF!),ABS(Data!#REF!-Data!#REF!),"")</f>
        <v/>
      </c>
      <c r="K33" s="3" t="str">
        <f>IF(ISNUMBER(Data!#REF!),ABS(Data!#REF!-Data!#REF!),"")</f>
        <v/>
      </c>
      <c r="L33" s="3" t="str">
        <f>IF(ISNUMBER(Data!#REF!),ABS(Data!#REF!-Data!#REF!),"")</f>
        <v/>
      </c>
      <c r="M33" s="3" t="str">
        <f>IF(ISNUMBER(Data!#REF!),ABS(Data!#REF!-Data!#REF!),"")</f>
        <v/>
      </c>
      <c r="N33" s="3" t="str">
        <f>IF(ISNUMBER(Data!#REF!),ABS(Data!#REF!-Data!#REF!),"")</f>
        <v/>
      </c>
      <c r="O33" s="3" t="str">
        <f>IF(ISNUMBER(Data!#REF!),ABS(Data!#REF!-Data!#REF!),"")</f>
        <v/>
      </c>
      <c r="P33" s="3" t="str">
        <f>IF(ISNUMBER(Data!#REF!),ABS(Data!#REF!-Data!#REF!),"")</f>
        <v/>
      </c>
      <c r="Q33" s="3" t="str">
        <f>IF(ISNUMBER(Data!#REF!),ABS(Data!#REF!-Data!#REF!),"")</f>
        <v/>
      </c>
      <c r="R33" s="3" t="str">
        <f>IF(ISNUMBER(Data!#REF!),ABS(Data!#REF!-Data!#REF!),"")</f>
        <v/>
      </c>
      <c r="S33" s="3" t="str">
        <f>IF(ISNUMBER(Data!#REF!),ABS(Data!#REF!-Data!#REF!),"")</f>
        <v/>
      </c>
      <c r="T33" s="3" t="str">
        <f>IF(ISNUMBER(Data!#REF!),ABS(Data!#REF!-Data!#REF!),"")</f>
        <v/>
      </c>
      <c r="U33" s="3" t="str">
        <f>IF(ISNUMBER(Data!#REF!),ABS(Data!#REF!-Data!#REF!),"")</f>
        <v/>
      </c>
      <c r="V33" s="3" t="str">
        <f>IF(ISNUMBER(Data!#REF!),ABS(Data!#REF!-Data!#REF!),"")</f>
        <v/>
      </c>
      <c r="W33" s="3" t="str">
        <f>IF(ISNUMBER(Data!#REF!),ABS(Data!#REF!-Data!#REF!),"")</f>
        <v/>
      </c>
      <c r="X33" s="3" t="str">
        <f>IF(ISNUMBER(Data!#REF!),ABS(Data!#REF!-Data!#REF!),"")</f>
        <v/>
      </c>
      <c r="Y33" s="3" t="str">
        <f>IF(ISNUMBER(Data!#REF!),ABS(Data!#REF!-Data!#REF!),"")</f>
        <v/>
      </c>
      <c r="Z33" s="3" t="str">
        <f>IF(ISNUMBER(Data!#REF!),ABS(Data!#REF!-Data!#REF!),"")</f>
        <v/>
      </c>
      <c r="AA33" s="3" t="str">
        <f>IF(ISNUMBER(Data!#REF!),ABS(Data!#REF!-Data!#REF!),"")</f>
        <v/>
      </c>
      <c r="AB33" s="3" t="str">
        <f>IF(ISNUMBER(Data!#REF!),ABS(Data!#REF!-Data!#REF!),"")</f>
        <v/>
      </c>
      <c r="AC33" s="3" t="str">
        <f>IF(ISNUMBER(Data!#REF!),ABS(Data!#REF!-Data!#REF!),"")</f>
        <v/>
      </c>
      <c r="AD33" s="3" t="str">
        <f>IF(ISNUMBER(Data!#REF!),ABS(Data!#REF!-Data!#REF!),"")</f>
        <v/>
      </c>
      <c r="AE33" s="3" t="str">
        <f>IF(ISNUMBER(Data!#REF!),ABS(Data!#REF!-Data!#REF!),"")</f>
        <v/>
      </c>
      <c r="AF33" s="3" t="str">
        <f>IF(ISNUMBER(Data!#REF!),ABS(Data!#REF!-Data!#REF!),"")</f>
        <v/>
      </c>
      <c r="AG33" s="3" t="str">
        <f>IF(ISNUMBER(Data!#REF!),ABS(Data!#REF!-Data!#REF!),"")</f>
        <v/>
      </c>
      <c r="AH33" s="3" t="str">
        <f>IF(ISNUMBER(Data!#REF!),ABS(Data!#REF!-Data!#REF!),"")</f>
        <v/>
      </c>
      <c r="AI33" s="3" t="str">
        <f>IF(ISNUMBER(Data!#REF!),ABS(Data!#REF!-Data!#REF!),"")</f>
        <v/>
      </c>
      <c r="AJ33" s="3" t="str">
        <f>IF(ISNUMBER(Data!#REF!),ABS(Data!#REF!-Data!#REF!),"")</f>
        <v/>
      </c>
      <c r="AK33" s="3" t="str">
        <f>IF(ISNUMBER(Data!#REF!),ABS(Data!#REF!-Data!#REF!),"")</f>
        <v/>
      </c>
      <c r="AL33" s="3" t="str">
        <f>IF(ISNUMBER(Data!#REF!),ABS(Data!#REF!-Data!#REF!),"")</f>
        <v/>
      </c>
      <c r="AM33" s="3" t="str">
        <f>IF(ISNUMBER(Data!#REF!),ABS(Data!#REF!-Data!#REF!),"")</f>
        <v/>
      </c>
      <c r="AN33" s="3" t="str">
        <f>IF(ISNUMBER(Data!#REF!),ABS(Data!#REF!-Data!#REF!),"")</f>
        <v/>
      </c>
      <c r="AO33" s="3" t="str">
        <f>IF(ISNUMBER(Data!#REF!),ABS(Data!#REF!-Data!#REF!),"")</f>
        <v/>
      </c>
    </row>
    <row r="34" spans="1:41" x14ac:dyDescent="0.25">
      <c r="A34" s="46"/>
      <c r="B34" s="3" t="str">
        <f>IF(ISNUMBER(Data!#REF!),ABS(Data!#REF!-Data!#REF!),"")</f>
        <v/>
      </c>
      <c r="C34" s="3" t="str">
        <f>IF(ISNUMBER(Data!#REF!),ABS(Data!#REF!-Data!#REF!),"")</f>
        <v/>
      </c>
      <c r="D34" s="3" t="str">
        <f>IF(ISNUMBER(Data!#REF!),ABS(Data!#REF!-Data!#REF!),"")</f>
        <v/>
      </c>
      <c r="E34" s="3" t="str">
        <f>IF(ISNUMBER(Data!#REF!),ABS(Data!#REF!-Data!#REF!),"")</f>
        <v/>
      </c>
      <c r="F34" s="3" t="str">
        <f>IF(ISNUMBER(Data!#REF!),ABS(Data!#REF!-Data!#REF!),"")</f>
        <v/>
      </c>
      <c r="G34" s="3" t="str">
        <f>IF(ISNUMBER(Data!#REF!),ABS(Data!#REF!-Data!#REF!),"")</f>
        <v/>
      </c>
      <c r="H34" s="3" t="str">
        <f>IF(ISNUMBER(Data!#REF!),ABS(Data!#REF!-Data!#REF!),"")</f>
        <v/>
      </c>
      <c r="I34" s="3" t="str">
        <f>IF(ISNUMBER(Data!#REF!),ABS(Data!#REF!-Data!#REF!),"")</f>
        <v/>
      </c>
      <c r="J34" s="3" t="str">
        <f>IF(ISNUMBER(Data!#REF!),ABS(Data!#REF!-Data!#REF!),"")</f>
        <v/>
      </c>
      <c r="K34" s="3" t="str">
        <f>IF(ISNUMBER(Data!#REF!),ABS(Data!#REF!-Data!#REF!),"")</f>
        <v/>
      </c>
      <c r="L34" s="3" t="str">
        <f>IF(ISNUMBER(Data!#REF!),ABS(Data!#REF!-Data!#REF!),"")</f>
        <v/>
      </c>
      <c r="M34" s="3" t="str">
        <f>IF(ISNUMBER(Data!#REF!),ABS(Data!#REF!-Data!#REF!),"")</f>
        <v/>
      </c>
      <c r="N34" s="3" t="str">
        <f>IF(ISNUMBER(Data!#REF!),ABS(Data!#REF!-Data!#REF!),"")</f>
        <v/>
      </c>
      <c r="O34" s="3" t="str">
        <f>IF(ISNUMBER(Data!#REF!),ABS(Data!#REF!-Data!#REF!),"")</f>
        <v/>
      </c>
      <c r="P34" s="3" t="str">
        <f>IF(ISNUMBER(Data!#REF!),ABS(Data!#REF!-Data!#REF!),"")</f>
        <v/>
      </c>
      <c r="Q34" s="3" t="str">
        <f>IF(ISNUMBER(Data!#REF!),ABS(Data!#REF!-Data!#REF!),"")</f>
        <v/>
      </c>
      <c r="R34" s="3" t="str">
        <f>IF(ISNUMBER(Data!#REF!),ABS(Data!#REF!-Data!#REF!),"")</f>
        <v/>
      </c>
      <c r="S34" s="3" t="str">
        <f>IF(ISNUMBER(Data!#REF!),ABS(Data!#REF!-Data!#REF!),"")</f>
        <v/>
      </c>
      <c r="T34" s="3" t="str">
        <f>IF(ISNUMBER(Data!#REF!),ABS(Data!#REF!-Data!#REF!),"")</f>
        <v/>
      </c>
      <c r="U34" s="3" t="str">
        <f>IF(ISNUMBER(Data!#REF!),ABS(Data!#REF!-Data!#REF!),"")</f>
        <v/>
      </c>
      <c r="V34" s="3" t="str">
        <f>IF(ISNUMBER(Data!#REF!),ABS(Data!#REF!-Data!#REF!),"")</f>
        <v/>
      </c>
      <c r="W34" s="3" t="str">
        <f>IF(ISNUMBER(Data!#REF!),ABS(Data!#REF!-Data!#REF!),"")</f>
        <v/>
      </c>
      <c r="X34" s="3" t="str">
        <f>IF(ISNUMBER(Data!#REF!),ABS(Data!#REF!-Data!#REF!),"")</f>
        <v/>
      </c>
      <c r="Y34" s="3" t="str">
        <f>IF(ISNUMBER(Data!#REF!),ABS(Data!#REF!-Data!#REF!),"")</f>
        <v/>
      </c>
      <c r="Z34" s="3" t="str">
        <f>IF(ISNUMBER(Data!#REF!),ABS(Data!#REF!-Data!#REF!),"")</f>
        <v/>
      </c>
      <c r="AA34" s="3" t="str">
        <f>IF(ISNUMBER(Data!#REF!),ABS(Data!#REF!-Data!#REF!),"")</f>
        <v/>
      </c>
      <c r="AB34" s="3" t="str">
        <f>IF(ISNUMBER(Data!#REF!),ABS(Data!#REF!-Data!#REF!),"")</f>
        <v/>
      </c>
      <c r="AC34" s="3" t="str">
        <f>IF(ISNUMBER(Data!#REF!),ABS(Data!#REF!-Data!#REF!),"")</f>
        <v/>
      </c>
      <c r="AD34" s="3" t="str">
        <f>IF(ISNUMBER(Data!#REF!),ABS(Data!#REF!-Data!#REF!),"")</f>
        <v/>
      </c>
      <c r="AE34" s="3" t="str">
        <f>IF(ISNUMBER(Data!#REF!),ABS(Data!#REF!-Data!#REF!),"")</f>
        <v/>
      </c>
      <c r="AF34" s="3" t="str">
        <f>IF(ISNUMBER(Data!#REF!),ABS(Data!#REF!-Data!#REF!),"")</f>
        <v/>
      </c>
      <c r="AG34" s="3" t="str">
        <f>IF(ISNUMBER(Data!#REF!),ABS(Data!#REF!-Data!#REF!),"")</f>
        <v/>
      </c>
      <c r="AH34" s="3" t="str">
        <f>IF(ISNUMBER(Data!#REF!),ABS(Data!#REF!-Data!#REF!),"")</f>
        <v/>
      </c>
      <c r="AI34" s="3" t="str">
        <f>IF(ISNUMBER(Data!#REF!),ABS(Data!#REF!-Data!#REF!),"")</f>
        <v/>
      </c>
      <c r="AJ34" s="3" t="str">
        <f>IF(ISNUMBER(Data!#REF!),ABS(Data!#REF!-Data!#REF!),"")</f>
        <v/>
      </c>
      <c r="AK34" s="3" t="str">
        <f>IF(ISNUMBER(Data!#REF!),ABS(Data!#REF!-Data!#REF!),"")</f>
        <v/>
      </c>
      <c r="AL34" s="3" t="str">
        <f>IF(ISNUMBER(Data!#REF!),ABS(Data!#REF!-Data!#REF!),"")</f>
        <v/>
      </c>
      <c r="AM34" s="3" t="str">
        <f>IF(ISNUMBER(Data!#REF!),ABS(Data!#REF!-Data!#REF!),"")</f>
        <v/>
      </c>
      <c r="AN34" s="3" t="str">
        <f>IF(ISNUMBER(Data!#REF!),ABS(Data!#REF!-Data!#REF!),"")</f>
        <v/>
      </c>
      <c r="AO34" s="3" t="str">
        <f>IF(ISNUMBER(Data!#REF!),ABS(Data!#REF!-Data!#REF!),"")</f>
        <v/>
      </c>
    </row>
    <row r="35" spans="1:41" x14ac:dyDescent="0.25">
      <c r="A35" s="46"/>
      <c r="B35" s="3" t="str">
        <f>IF(ISNUMBER(Data!#REF!),ABS(Data!#REF!-Data!#REF!),"")</f>
        <v/>
      </c>
      <c r="C35" s="3" t="str">
        <f>IF(ISNUMBER(Data!#REF!),ABS(Data!#REF!-Data!#REF!),"")</f>
        <v/>
      </c>
      <c r="D35" s="3" t="str">
        <f>IF(ISNUMBER(Data!#REF!),ABS(Data!#REF!-Data!#REF!),"")</f>
        <v/>
      </c>
      <c r="E35" s="3" t="str">
        <f>IF(ISNUMBER(Data!#REF!),ABS(Data!#REF!-Data!#REF!),"")</f>
        <v/>
      </c>
      <c r="F35" s="3" t="str">
        <f>IF(ISNUMBER(Data!#REF!),ABS(Data!#REF!-Data!#REF!),"")</f>
        <v/>
      </c>
      <c r="G35" s="3" t="str">
        <f>IF(ISNUMBER(Data!#REF!),ABS(Data!#REF!-Data!#REF!),"")</f>
        <v/>
      </c>
      <c r="H35" s="3" t="str">
        <f>IF(ISNUMBER(Data!#REF!),ABS(Data!#REF!-Data!#REF!),"")</f>
        <v/>
      </c>
      <c r="I35" s="3" t="str">
        <f>IF(ISNUMBER(Data!#REF!),ABS(Data!#REF!-Data!#REF!),"")</f>
        <v/>
      </c>
      <c r="J35" s="3" t="str">
        <f>IF(ISNUMBER(Data!#REF!),ABS(Data!#REF!-Data!#REF!),"")</f>
        <v/>
      </c>
      <c r="K35" s="3" t="str">
        <f>IF(ISNUMBER(Data!#REF!),ABS(Data!#REF!-Data!#REF!),"")</f>
        <v/>
      </c>
      <c r="L35" s="3" t="str">
        <f>IF(ISNUMBER(Data!#REF!),ABS(Data!#REF!-Data!#REF!),"")</f>
        <v/>
      </c>
      <c r="M35" s="3" t="str">
        <f>IF(ISNUMBER(Data!#REF!),ABS(Data!#REF!-Data!#REF!),"")</f>
        <v/>
      </c>
      <c r="N35" s="3" t="str">
        <f>IF(ISNUMBER(Data!#REF!),ABS(Data!#REF!-Data!#REF!),"")</f>
        <v/>
      </c>
      <c r="O35" s="3" t="str">
        <f>IF(ISNUMBER(Data!#REF!),ABS(Data!#REF!-Data!#REF!),"")</f>
        <v/>
      </c>
      <c r="P35" s="3" t="str">
        <f>IF(ISNUMBER(Data!#REF!),ABS(Data!#REF!-Data!#REF!),"")</f>
        <v/>
      </c>
      <c r="Q35" s="3" t="str">
        <f>IF(ISNUMBER(Data!#REF!),ABS(Data!#REF!-Data!#REF!),"")</f>
        <v/>
      </c>
      <c r="R35" s="3" t="str">
        <f>IF(ISNUMBER(Data!#REF!),ABS(Data!#REF!-Data!#REF!),"")</f>
        <v/>
      </c>
      <c r="S35" s="3" t="str">
        <f>IF(ISNUMBER(Data!#REF!),ABS(Data!#REF!-Data!#REF!),"")</f>
        <v/>
      </c>
      <c r="T35" s="3" t="str">
        <f>IF(ISNUMBER(Data!#REF!),ABS(Data!#REF!-Data!#REF!),"")</f>
        <v/>
      </c>
      <c r="U35" s="3" t="str">
        <f>IF(ISNUMBER(Data!#REF!),ABS(Data!#REF!-Data!#REF!),"")</f>
        <v/>
      </c>
      <c r="V35" s="3" t="str">
        <f>IF(ISNUMBER(Data!#REF!),ABS(Data!#REF!-Data!#REF!),"")</f>
        <v/>
      </c>
      <c r="W35" s="3" t="str">
        <f>IF(ISNUMBER(Data!#REF!),ABS(Data!#REF!-Data!#REF!),"")</f>
        <v/>
      </c>
      <c r="X35" s="3" t="str">
        <f>IF(ISNUMBER(Data!#REF!),ABS(Data!#REF!-Data!#REF!),"")</f>
        <v/>
      </c>
      <c r="Y35" s="3" t="str">
        <f>IF(ISNUMBER(Data!#REF!),ABS(Data!#REF!-Data!#REF!),"")</f>
        <v/>
      </c>
      <c r="Z35" s="3" t="str">
        <f>IF(ISNUMBER(Data!#REF!),ABS(Data!#REF!-Data!#REF!),"")</f>
        <v/>
      </c>
      <c r="AA35" s="3" t="str">
        <f>IF(ISNUMBER(Data!#REF!),ABS(Data!#REF!-Data!#REF!),"")</f>
        <v/>
      </c>
      <c r="AB35" s="3" t="str">
        <f>IF(ISNUMBER(Data!#REF!),ABS(Data!#REF!-Data!#REF!),"")</f>
        <v/>
      </c>
      <c r="AC35" s="3" t="str">
        <f>IF(ISNUMBER(Data!#REF!),ABS(Data!#REF!-Data!#REF!),"")</f>
        <v/>
      </c>
      <c r="AD35" s="3" t="str">
        <f>IF(ISNUMBER(Data!#REF!),ABS(Data!#REF!-Data!#REF!),"")</f>
        <v/>
      </c>
      <c r="AE35" s="3" t="str">
        <f>IF(ISNUMBER(Data!#REF!),ABS(Data!#REF!-Data!#REF!),"")</f>
        <v/>
      </c>
      <c r="AF35" s="3" t="str">
        <f>IF(ISNUMBER(Data!#REF!),ABS(Data!#REF!-Data!#REF!),"")</f>
        <v/>
      </c>
      <c r="AG35" s="3" t="str">
        <f>IF(ISNUMBER(Data!#REF!),ABS(Data!#REF!-Data!#REF!),"")</f>
        <v/>
      </c>
      <c r="AH35" s="3" t="str">
        <f>IF(ISNUMBER(Data!#REF!),ABS(Data!#REF!-Data!#REF!),"")</f>
        <v/>
      </c>
      <c r="AI35" s="3" t="str">
        <f>IF(ISNUMBER(Data!#REF!),ABS(Data!#REF!-Data!#REF!),"")</f>
        <v/>
      </c>
      <c r="AJ35" s="3" t="str">
        <f>IF(ISNUMBER(Data!#REF!),ABS(Data!#REF!-Data!#REF!),"")</f>
        <v/>
      </c>
      <c r="AK35" s="3" t="str">
        <f>IF(ISNUMBER(Data!#REF!),ABS(Data!#REF!-Data!#REF!),"")</f>
        <v/>
      </c>
      <c r="AL35" s="3" t="str">
        <f>IF(ISNUMBER(Data!#REF!),ABS(Data!#REF!-Data!#REF!),"")</f>
        <v/>
      </c>
      <c r="AM35" s="3" t="str">
        <f>IF(ISNUMBER(Data!#REF!),ABS(Data!#REF!-Data!#REF!),"")</f>
        <v/>
      </c>
      <c r="AN35" s="3" t="str">
        <f>IF(ISNUMBER(Data!#REF!),ABS(Data!#REF!-Data!#REF!),"")</f>
        <v/>
      </c>
      <c r="AO35" s="3" t="str">
        <f>IF(ISNUMBER(Data!#REF!),ABS(Data!#REF!-Data!#REF!),"")</f>
        <v/>
      </c>
    </row>
  </sheetData>
  <mergeCells count="1">
    <mergeCell ref="B1:S1"/>
  </mergeCells>
  <pageMargins left="0.7" right="0.7" top="0.78749999999999998" bottom="0.78749999999999998" header="0.51180555555555496" footer="0.51180555555555496"/>
  <pageSetup paperSize="9" firstPageNumber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H37"/>
  <sheetViews>
    <sheetView zoomScaleNormal="100" workbookViewId="0">
      <selection activeCell="AF14" sqref="AF14"/>
    </sheetView>
  </sheetViews>
  <sheetFormatPr defaultRowHeight="15" x14ac:dyDescent="0.25"/>
  <cols>
    <col min="1" max="1" width="12.7109375"/>
    <col min="2" max="2" width="9" bestFit="1" customWidth="1"/>
    <col min="3" max="1018" width="8.5703125"/>
  </cols>
  <sheetData>
    <row r="1" spans="1:34" ht="20.25" thickBot="1" x14ac:dyDescent="0.35">
      <c r="B1" s="81" t="s">
        <v>108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34" ht="16.5" thickTop="1" thickBot="1" x14ac:dyDescent="0.3"/>
    <row r="3" spans="1:34" ht="15.75" thickBot="1" x14ac:dyDescent="0.3">
      <c r="A3" s="8"/>
      <c r="B3" s="49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2" t="s">
        <v>17</v>
      </c>
      <c r="S3" s="12" t="s">
        <v>18</v>
      </c>
      <c r="T3" s="12" t="s">
        <v>19</v>
      </c>
      <c r="U3" s="12" t="s">
        <v>20</v>
      </c>
      <c r="V3" s="12" t="s">
        <v>21</v>
      </c>
      <c r="W3" s="12" t="s">
        <v>22</v>
      </c>
      <c r="X3" s="12" t="s">
        <v>23</v>
      </c>
      <c r="Y3" s="12" t="s">
        <v>24</v>
      </c>
      <c r="Z3" s="12" t="s">
        <v>25</v>
      </c>
      <c r="AA3" s="12" t="s">
        <v>26</v>
      </c>
      <c r="AB3" s="12" t="s">
        <v>27</v>
      </c>
      <c r="AC3" s="12" t="s">
        <v>28</v>
      </c>
      <c r="AD3" s="12" t="s">
        <v>29</v>
      </c>
      <c r="AE3" s="12" t="s">
        <v>30</v>
      </c>
      <c r="AF3" s="12" t="s">
        <v>31</v>
      </c>
      <c r="AG3" s="12" t="s">
        <v>32</v>
      </c>
      <c r="AH3" s="13" t="s">
        <v>33</v>
      </c>
    </row>
    <row r="4" spans="1:34" x14ac:dyDescent="0.25">
      <c r="A4" s="53" t="s">
        <v>35</v>
      </c>
      <c r="B4" s="50">
        <f>IF(ISNUMBER(Data!E3),_xlfn.RANK.AVG(Odchylky!B4,Odchylky!$B4:$AO4),"")</f>
        <v>33</v>
      </c>
      <c r="C4" s="47">
        <f>IF(ISNUMBER(Data!F3),_xlfn.RANK.AVG(Odchylky!C4,Odchylky!$B4:$AO4),"")</f>
        <v>20</v>
      </c>
      <c r="D4" s="47">
        <f>IF(ISNUMBER(Data!G3),_xlfn.RANK.AVG(Odchylky!D4,Odchylky!$B4:$AO4),"")</f>
        <v>21</v>
      </c>
      <c r="E4" s="47">
        <f>IF(ISNUMBER(Data!H3),_xlfn.RANK.AVG(Odchylky!E4,Odchylky!$B4:$AO4),"")</f>
        <v>17</v>
      </c>
      <c r="F4" s="47">
        <f>IF(ISNUMBER(Data!I3),_xlfn.RANK.AVG(Odchylky!F4,Odchylky!$B4:$AO4),"")</f>
        <v>14</v>
      </c>
      <c r="G4" s="47">
        <f>IF(ISNUMBER(Data!J3),_xlfn.RANK.AVG(Odchylky!G4,Odchylky!$B4:$AO4),"")</f>
        <v>19</v>
      </c>
      <c r="H4" s="47">
        <f>IF(ISNUMBER(Data!K3),_xlfn.RANK.AVG(Odchylky!H4,Odchylky!$B4:$AO4),"")</f>
        <v>30.5</v>
      </c>
      <c r="I4" s="47">
        <f>IF(ISNUMBER(Data!L3),_xlfn.RANK.AVG(Odchylky!I4,Odchylky!$B4:$AO4),"")</f>
        <v>4.5</v>
      </c>
      <c r="J4" s="47">
        <f>IF(ISNUMBER(Data!M3),_xlfn.RANK.AVG(Odchylky!J4,Odchylky!$B4:$AO4),"")</f>
        <v>17</v>
      </c>
      <c r="K4" s="47">
        <f>IF(ISNUMBER(Data!N3),_xlfn.RANK.AVG(Odchylky!K4,Odchylky!$B4:$AO4),"")</f>
        <v>7</v>
      </c>
      <c r="L4" s="47">
        <f>IF(ISNUMBER(Data!O3),_xlfn.RANK.AVG(Odchylky!L4,Odchylky!$B4:$AO4),"")</f>
        <v>24.5</v>
      </c>
      <c r="M4" s="47">
        <f>IF(ISNUMBER(Data!P3),_xlfn.RANK.AVG(Odchylky!M4,Odchylky!$B4:$AO4),"")</f>
        <v>1</v>
      </c>
      <c r="N4" s="47">
        <f>IF(ISNUMBER(Data!Q3),_xlfn.RANK.AVG(Odchylky!N4,Odchylky!$B4:$AO4),"")</f>
        <v>28</v>
      </c>
      <c r="O4" s="47">
        <f>IF(ISNUMBER(Data!R3),_xlfn.RANK.AVG(Odchylky!O4,Odchylky!$B4:$AO4),"")</f>
        <v>2.5</v>
      </c>
      <c r="P4" s="47">
        <f>IF(ISNUMBER(Data!S3),_xlfn.RANK.AVG(Odchylky!P4,Odchylky!$B4:$AO4),"")</f>
        <v>9.5</v>
      </c>
      <c r="Q4" s="47">
        <f>IF(ISNUMBER(Data!T3),_xlfn.RANK.AVG(Odchylky!Q4,Odchylky!$B4:$AO4),"")</f>
        <v>6</v>
      </c>
      <c r="R4" s="47">
        <f>IF(ISNUMBER(Data!U3),_xlfn.RANK.AVG(Odchylky!R4,Odchylky!$B4:$AO4),"")</f>
        <v>12</v>
      </c>
      <c r="S4" s="47">
        <f>IF(ISNUMBER(Data!V3),_xlfn.RANK.AVG(Odchylky!S4,Odchylky!$B4:$AO4),"")</f>
        <v>9.5</v>
      </c>
      <c r="T4" s="47">
        <f>IF(ISNUMBER(Data!W3),_xlfn.RANK.AVG(Odchylky!T4,Odchylky!$B4:$AO4),"")</f>
        <v>12</v>
      </c>
      <c r="U4" s="47">
        <f>IF(ISNUMBER(Data!X3),_xlfn.RANK.AVG(Odchylky!U4,Odchylky!$B4:$AO4),"")</f>
        <v>2.5</v>
      </c>
      <c r="V4" s="47">
        <f>IF(ISNUMBER(Data!Y3),_xlfn.RANK.AVG(Odchylky!V4,Odchylky!$B4:$AO4),"")</f>
        <v>8</v>
      </c>
      <c r="W4" s="47">
        <f>IF(ISNUMBER(Data!Z3),_xlfn.RANK.AVG(Odchylky!W4,Odchylky!$B4:$AO4),"")</f>
        <v>12</v>
      </c>
      <c r="X4" s="47">
        <f>IF(ISNUMBER(Data!AA3),_xlfn.RANK.AVG(Odchylky!X4,Odchylky!$B4:$AO4),"")</f>
        <v>32</v>
      </c>
      <c r="Y4" s="47">
        <f>IF(ISNUMBER(Data!AB3),_xlfn.RANK.AVG(Odchylky!Y4,Odchylky!$B4:$AO4),"")</f>
        <v>27</v>
      </c>
      <c r="Z4" s="47">
        <f>IF(ISNUMBER(Data!AC3),_xlfn.RANK.AVG(Odchylky!Z4,Odchylky!$B4:$AO4),"")</f>
        <v>4.5</v>
      </c>
      <c r="AA4" s="47">
        <f>IF(ISNUMBER(Data!AD3),_xlfn.RANK.AVG(Odchylky!AA4,Odchylky!$B4:$AO4),"")</f>
        <v>22.5</v>
      </c>
      <c r="AB4" s="47">
        <f>IF(ISNUMBER(Data!AE3),_xlfn.RANK.AVG(Odchylky!AB4,Odchylky!$B4:$AO4),"")</f>
        <v>15</v>
      </c>
      <c r="AC4" s="47">
        <f>IF(ISNUMBER(Data!AF3),_xlfn.RANK.AVG(Odchylky!AC4,Odchylky!$B4:$AO4),"")</f>
        <v>29</v>
      </c>
      <c r="AD4" s="47">
        <f>IF(ISNUMBER(Data!AG3),_xlfn.RANK.AVG(Odchylky!AD4,Odchylky!$B4:$AO4),"")</f>
        <v>30.5</v>
      </c>
      <c r="AE4" s="47">
        <f>IF(ISNUMBER(Data!AH3),_xlfn.RANK.AVG(Odchylky!AE4,Odchylky!$B4:$AO4),"")</f>
        <v>22.5</v>
      </c>
      <c r="AF4" s="47">
        <f>IF(ISNUMBER(Data!AI3),_xlfn.RANK.AVG(Odchylky!AF4,Odchylky!$B4:$AO4),"")</f>
        <v>26</v>
      </c>
      <c r="AG4" s="47">
        <f>IF(ISNUMBER(Data!AJ3),_xlfn.RANK.AVG(Odchylky!AG4,Odchylky!$B4:$AO4),"")</f>
        <v>17</v>
      </c>
      <c r="AH4" s="48">
        <f>IF(ISNUMBER(Data!AK3),_xlfn.RANK.AVG(Odchylky!AH4,Odchylky!$B4:$AO4),"")</f>
        <v>24.5</v>
      </c>
    </row>
    <row r="5" spans="1:34" x14ac:dyDescent="0.25">
      <c r="A5" s="54" t="s">
        <v>37</v>
      </c>
      <c r="B5" s="51">
        <f>IF(ISNUMBER(Data!E4),_xlfn.RANK.AVG(Odchylky!B5,Odchylky!$B5:$AO5),"")</f>
        <v>20</v>
      </c>
      <c r="C5" s="6">
        <f>IF(ISNUMBER(Data!F4),_xlfn.RANK.AVG(Odchylky!C5,Odchylky!$B5:$AO5),"")</f>
        <v>4</v>
      </c>
      <c r="D5" s="6">
        <f>IF(ISNUMBER(Data!G4),_xlfn.RANK.AVG(Odchylky!D5,Odchylky!$B5:$AO5),"")</f>
        <v>16</v>
      </c>
      <c r="E5" s="6">
        <f>IF(ISNUMBER(Data!H4),_xlfn.RANK.AVG(Odchylky!E5,Odchylky!$B5:$AO5),"")</f>
        <v>2</v>
      </c>
      <c r="F5" s="6">
        <f>IF(ISNUMBER(Data!I4),_xlfn.RANK.AVG(Odchylky!F5,Odchylky!$B5:$AO5),"")</f>
        <v>10</v>
      </c>
      <c r="G5" s="6">
        <f>IF(ISNUMBER(Data!J4),_xlfn.RANK.AVG(Odchylky!G5,Odchylky!$B5:$AO5),"")</f>
        <v>33</v>
      </c>
      <c r="H5" s="6">
        <f>IF(ISNUMBER(Data!K4),_xlfn.RANK.AVG(Odchylky!H5,Odchylky!$B5:$AO5),"")</f>
        <v>16</v>
      </c>
      <c r="I5" s="6">
        <f>IF(ISNUMBER(Data!L4),_xlfn.RANK.AVG(Odchylky!I5,Odchylky!$B5:$AO5),"")</f>
        <v>8</v>
      </c>
      <c r="J5" s="6">
        <f>IF(ISNUMBER(Data!M4),_xlfn.RANK.AVG(Odchylky!J5,Odchylky!$B5:$AO5),"")</f>
        <v>32</v>
      </c>
      <c r="K5" s="6">
        <f>IF(ISNUMBER(Data!N4),_xlfn.RANK.AVG(Odchylky!K5,Odchylky!$B5:$AO5),"")</f>
        <v>5</v>
      </c>
      <c r="L5" s="6">
        <f>IF(ISNUMBER(Data!O4),_xlfn.RANK.AVG(Odchylky!L5,Odchylky!$B5:$AO5),"")</f>
        <v>25</v>
      </c>
      <c r="M5" s="6">
        <f>IF(ISNUMBER(Data!P4),_xlfn.RANK.AVG(Odchylky!M5,Odchylky!$B5:$AO5),"")</f>
        <v>7</v>
      </c>
      <c r="N5" s="6">
        <f>IF(ISNUMBER(Data!Q4),_xlfn.RANK.AVG(Odchylky!N5,Odchylky!$B5:$AO5),"")</f>
        <v>18</v>
      </c>
      <c r="O5" s="6">
        <f>IF(ISNUMBER(Data!R4),_xlfn.RANK.AVG(Odchylky!O5,Odchylky!$B5:$AO5),"")</f>
        <v>19</v>
      </c>
      <c r="P5" s="6">
        <f>IF(ISNUMBER(Data!S4),_xlfn.RANK.AVG(Odchylky!P5,Odchylky!$B5:$AO5),"")</f>
        <v>28</v>
      </c>
      <c r="Q5" s="6">
        <f>IF(ISNUMBER(Data!T4),_xlfn.RANK.AVG(Odchylky!Q5,Odchylky!$B5:$AO5),"")</f>
        <v>29</v>
      </c>
      <c r="R5" s="6">
        <f>IF(ISNUMBER(Data!U4),_xlfn.RANK.AVG(Odchylky!R5,Odchylky!$B5:$AO5),"")</f>
        <v>3</v>
      </c>
      <c r="S5" s="6">
        <f>IF(ISNUMBER(Data!V4),_xlfn.RANK.AVG(Odchylky!S5,Odchylky!$B5:$AO5),"")</f>
        <v>23.5</v>
      </c>
      <c r="T5" s="6">
        <f>IF(ISNUMBER(Data!W4),_xlfn.RANK.AVG(Odchylky!T5,Odchylky!$B5:$AO5),"")</f>
        <v>11</v>
      </c>
      <c r="U5" s="6">
        <f>IF(ISNUMBER(Data!X4),_xlfn.RANK.AVG(Odchylky!U5,Odchylky!$B5:$AO5),"")</f>
        <v>9</v>
      </c>
      <c r="V5" s="6">
        <f>IF(ISNUMBER(Data!Y4),_xlfn.RANK.AVG(Odchylky!V5,Odchylky!$B5:$AO5),"")</f>
        <v>26</v>
      </c>
      <c r="W5" s="6">
        <f>IF(ISNUMBER(Data!Z4),_xlfn.RANK.AVG(Odchylky!W5,Odchylky!$B5:$AO5),"")</f>
        <v>13</v>
      </c>
      <c r="X5" s="6">
        <f>IF(ISNUMBER(Data!AA4),_xlfn.RANK.AVG(Odchylky!X5,Odchylky!$B5:$AO5),"")</f>
        <v>31</v>
      </c>
      <c r="Y5" s="6">
        <f>IF(ISNUMBER(Data!AB4),_xlfn.RANK.AVG(Odchylky!Y5,Odchylky!$B5:$AO5),"")</f>
        <v>23.5</v>
      </c>
      <c r="Z5" s="6">
        <f>IF(ISNUMBER(Data!AC4),_xlfn.RANK.AVG(Odchylky!Z5,Odchylky!$B5:$AO5),"")</f>
        <v>14</v>
      </c>
      <c r="AA5" s="6">
        <f>IF(ISNUMBER(Data!AD4),_xlfn.RANK.AVG(Odchylky!AA5,Odchylky!$B5:$AO5),"")</f>
        <v>1</v>
      </c>
      <c r="AB5" s="6">
        <f>IF(ISNUMBER(Data!AE4),_xlfn.RANK.AVG(Odchylky!AB5,Odchylky!$B5:$AO5),"")</f>
        <v>22</v>
      </c>
      <c r="AC5" s="6">
        <f>IF(ISNUMBER(Data!AF4),_xlfn.RANK.AVG(Odchylky!AC5,Odchylky!$B5:$AO5),"")</f>
        <v>12</v>
      </c>
      <c r="AD5" s="6">
        <f>IF(ISNUMBER(Data!AG4),_xlfn.RANK.AVG(Odchylky!AD5,Odchylky!$B5:$AO5),"")</f>
        <v>16</v>
      </c>
      <c r="AE5" s="6">
        <f>IF(ISNUMBER(Data!AH4),_xlfn.RANK.AVG(Odchylky!AE5,Odchylky!$B5:$AO5),"")</f>
        <v>6</v>
      </c>
      <c r="AF5" s="6">
        <f>IF(ISNUMBER(Data!AI4),_xlfn.RANK.AVG(Odchylky!AF5,Odchylky!$B5:$AO5),"")</f>
        <v>30</v>
      </c>
      <c r="AG5" s="6">
        <f>IF(ISNUMBER(Data!AJ4),_xlfn.RANK.AVG(Odchylky!AG5,Odchylky!$B5:$AO5),"")</f>
        <v>21</v>
      </c>
      <c r="AH5" s="7">
        <f>IF(ISNUMBER(Data!AK4),_xlfn.RANK.AVG(Odchylky!AH5,Odchylky!$B5:$AO5),"")</f>
        <v>27</v>
      </c>
    </row>
    <row r="6" spans="1:34" x14ac:dyDescent="0.25">
      <c r="A6" s="54" t="s">
        <v>39</v>
      </c>
      <c r="B6" s="51">
        <f>IF(ISNUMBER(Data!E5),_xlfn.RANK.AVG(Odchylky!B6,Odchylky!$B6:$AO6),"")</f>
        <v>32.5</v>
      </c>
      <c r="C6" s="6">
        <f>IF(ISNUMBER(Data!F5),_xlfn.RANK.AVG(Odchylky!C6,Odchylky!$B6:$AO6),"")</f>
        <v>32.5</v>
      </c>
      <c r="D6" s="6">
        <f>IF(ISNUMBER(Data!G5),_xlfn.RANK.AVG(Odchylky!D6,Odchylky!$B6:$AO6),"")</f>
        <v>9</v>
      </c>
      <c r="E6" s="6">
        <f>IF(ISNUMBER(Data!H5),_xlfn.RANK.AVG(Odchylky!E6,Odchylky!$B6:$AO6),"")</f>
        <v>12</v>
      </c>
      <c r="F6" s="6">
        <f>IF(ISNUMBER(Data!I5),_xlfn.RANK.AVG(Odchylky!F6,Odchylky!$B6:$AO6),"")</f>
        <v>7</v>
      </c>
      <c r="G6" s="6">
        <f>IF(ISNUMBER(Data!J5),_xlfn.RANK.AVG(Odchylky!G6,Odchylky!$B6:$AO6),"")</f>
        <v>20</v>
      </c>
      <c r="H6" s="6">
        <f>IF(ISNUMBER(Data!K5),_xlfn.RANK.AVG(Odchylky!H6,Odchylky!$B6:$AO6),"")</f>
        <v>14.5</v>
      </c>
      <c r="I6" s="6">
        <f>IF(ISNUMBER(Data!L5),_xlfn.RANK.AVG(Odchylky!I6,Odchylky!$B6:$AO6),"")</f>
        <v>4</v>
      </c>
      <c r="J6" s="6">
        <f>IF(ISNUMBER(Data!M5),_xlfn.RANK.AVG(Odchylky!J6,Odchylky!$B6:$AO6),"")</f>
        <v>14.5</v>
      </c>
      <c r="K6" s="6">
        <f>IF(ISNUMBER(Data!N5),_xlfn.RANK.AVG(Odchylky!K6,Odchylky!$B6:$AO6),"")</f>
        <v>31</v>
      </c>
      <c r="L6" s="6">
        <f>IF(ISNUMBER(Data!O5),_xlfn.RANK.AVG(Odchylky!L6,Odchylky!$B6:$AO6),"")</f>
        <v>22</v>
      </c>
      <c r="M6" s="6">
        <f>IF(ISNUMBER(Data!P5),_xlfn.RANK.AVG(Odchylky!M6,Odchylky!$B6:$AO6),"")</f>
        <v>25.5</v>
      </c>
      <c r="N6" s="6">
        <f>IF(ISNUMBER(Data!Q5),_xlfn.RANK.AVG(Odchylky!N6,Odchylky!$B6:$AO6),"")</f>
        <v>10</v>
      </c>
      <c r="O6" s="6">
        <f>IF(ISNUMBER(Data!R5),_xlfn.RANK.AVG(Odchylky!O6,Odchylky!$B6:$AO6),"")</f>
        <v>25.5</v>
      </c>
      <c r="P6" s="6">
        <f>IF(ISNUMBER(Data!S5),_xlfn.RANK.AVG(Odchylky!P6,Odchylky!$B6:$AO6),"")</f>
        <v>6</v>
      </c>
      <c r="Q6" s="6">
        <f>IF(ISNUMBER(Data!T5),_xlfn.RANK.AVG(Odchylky!Q6,Odchylky!$B6:$AO6),"")</f>
        <v>28.5</v>
      </c>
      <c r="R6" s="6">
        <f>IF(ISNUMBER(Data!U5),_xlfn.RANK.AVG(Odchylky!R6,Odchylky!$B6:$AO6),"")</f>
        <v>3</v>
      </c>
      <c r="S6" s="6">
        <f>IF(ISNUMBER(Data!V5),_xlfn.RANK.AVG(Odchylky!S6,Odchylky!$B6:$AO6),"")</f>
        <v>22</v>
      </c>
      <c r="T6" s="6">
        <f>IF(ISNUMBER(Data!W5),_xlfn.RANK.AVG(Odchylky!T6,Odchylky!$B6:$AO6),"")</f>
        <v>17.5</v>
      </c>
      <c r="U6" s="6">
        <f>IF(ISNUMBER(Data!X5),_xlfn.RANK.AVG(Odchylky!U6,Odchylky!$B6:$AO6),"")</f>
        <v>25.5</v>
      </c>
      <c r="V6" s="6">
        <f>IF(ISNUMBER(Data!Y5),_xlfn.RANK.AVG(Odchylky!V6,Odchylky!$B6:$AO6),"")</f>
        <v>30</v>
      </c>
      <c r="W6" s="6">
        <f>IF(ISNUMBER(Data!Z5),_xlfn.RANK.AVG(Odchylky!W6,Odchylky!$B6:$AO6),"")</f>
        <v>2</v>
      </c>
      <c r="X6" s="6">
        <f>IF(ISNUMBER(Data!AA5),_xlfn.RANK.AVG(Odchylky!X6,Odchylky!$B6:$AO6),"")</f>
        <v>8</v>
      </c>
      <c r="Y6" s="6">
        <f>IF(ISNUMBER(Data!AB5),_xlfn.RANK.AVG(Odchylky!Y6,Odchylky!$B6:$AO6),"")</f>
        <v>22</v>
      </c>
      <c r="Z6" s="6">
        <f>IF(ISNUMBER(Data!AC5),_xlfn.RANK.AVG(Odchylky!Z6,Odchylky!$B6:$AO6),"")</f>
        <v>17.5</v>
      </c>
      <c r="AA6" s="6">
        <f>IF(ISNUMBER(Data!AD5),_xlfn.RANK.AVG(Odchylky!AA6,Odchylky!$B6:$AO6),"")</f>
        <v>13</v>
      </c>
      <c r="AB6" s="6">
        <f>IF(ISNUMBER(Data!AE5),_xlfn.RANK.AVG(Odchylky!AB6,Odchylky!$B6:$AO6),"")</f>
        <v>1</v>
      </c>
      <c r="AC6" s="6">
        <f>IF(ISNUMBER(Data!AF5),_xlfn.RANK.AVG(Odchylky!AC6,Odchylky!$B6:$AO6),"")</f>
        <v>17.5</v>
      </c>
      <c r="AD6" s="6">
        <f>IF(ISNUMBER(Data!AG5),_xlfn.RANK.AVG(Odchylky!AD6,Odchylky!$B6:$AO6),"")</f>
        <v>5</v>
      </c>
      <c r="AE6" s="6">
        <f>IF(ISNUMBER(Data!AH5),_xlfn.RANK.AVG(Odchylky!AE6,Odchylky!$B6:$AO6),"")</f>
        <v>17.5</v>
      </c>
      <c r="AF6" s="6">
        <f>IF(ISNUMBER(Data!AI5),_xlfn.RANK.AVG(Odchylky!AF6,Odchylky!$B6:$AO6),"")</f>
        <v>28.5</v>
      </c>
      <c r="AG6" s="6">
        <f>IF(ISNUMBER(Data!AJ5),_xlfn.RANK.AVG(Odchylky!AG6,Odchylky!$B6:$AO6),"")</f>
        <v>11</v>
      </c>
      <c r="AH6" s="7">
        <f>IF(ISNUMBER(Data!AK5),_xlfn.RANK.AVG(Odchylky!AH6,Odchylky!$B6:$AO6),"")</f>
        <v>25.5</v>
      </c>
    </row>
    <row r="7" spans="1:34" x14ac:dyDescent="0.25">
      <c r="A7" s="54" t="s">
        <v>41</v>
      </c>
      <c r="B7" s="51">
        <f>IF(ISNUMBER(Data!E6),_xlfn.RANK.AVG(Odchylky!B7,Odchylky!$B7:$AO7),"")</f>
        <v>10</v>
      </c>
      <c r="C7" s="6">
        <f>IF(ISNUMBER(Data!F6),_xlfn.RANK.AVG(Odchylky!C7,Odchylky!$B7:$AO7),"")</f>
        <v>31.5</v>
      </c>
      <c r="D7" s="6">
        <f>IF(ISNUMBER(Data!G6),_xlfn.RANK.AVG(Odchylky!D7,Odchylky!$B7:$AO7),"")</f>
        <v>14</v>
      </c>
      <c r="E7" s="6">
        <f>IF(ISNUMBER(Data!H6),_xlfn.RANK.AVG(Odchylky!E7,Odchylky!$B7:$AO7),"")</f>
        <v>14</v>
      </c>
      <c r="F7" s="6">
        <f>IF(ISNUMBER(Data!I6),_xlfn.RANK.AVG(Odchylky!F7,Odchylky!$B7:$AO7),"")</f>
        <v>6.5</v>
      </c>
      <c r="G7" s="6">
        <f>IF(ISNUMBER(Data!J6),_xlfn.RANK.AVG(Odchylky!G7,Odchylky!$B7:$AO7),"")</f>
        <v>27</v>
      </c>
      <c r="H7" s="6">
        <f>IF(ISNUMBER(Data!K6),_xlfn.RANK.AVG(Odchylky!H7,Odchylky!$B7:$AO7),"")</f>
        <v>25.5</v>
      </c>
      <c r="I7" s="6">
        <f>IF(ISNUMBER(Data!L6),_xlfn.RANK.AVG(Odchylky!I7,Odchylky!$B7:$AO7),"")</f>
        <v>6.5</v>
      </c>
      <c r="J7" s="6">
        <f>IF(ISNUMBER(Data!M6),_xlfn.RANK.AVG(Odchylky!J7,Odchylky!$B7:$AO7),"")</f>
        <v>23</v>
      </c>
      <c r="K7" s="6">
        <f>IF(ISNUMBER(Data!N6),_xlfn.RANK.AVG(Odchylky!K7,Odchylky!$B7:$AO7),"")</f>
        <v>8</v>
      </c>
      <c r="L7" s="6">
        <f>IF(ISNUMBER(Data!O6),_xlfn.RANK.AVG(Odchylky!L7,Odchylky!$B7:$AO7),"")</f>
        <v>31.5</v>
      </c>
      <c r="M7" s="6">
        <f>IF(ISNUMBER(Data!P6),_xlfn.RANK.AVG(Odchylky!M7,Odchylky!$B7:$AO7),"")</f>
        <v>19</v>
      </c>
      <c r="N7" s="6">
        <f>IF(ISNUMBER(Data!Q6),_xlfn.RANK.AVG(Odchylky!N7,Odchylky!$B7:$AO7),"")</f>
        <v>19</v>
      </c>
      <c r="O7" s="6">
        <f>IF(ISNUMBER(Data!R6),_xlfn.RANK.AVG(Odchylky!O7,Odchylky!$B7:$AO7),"")</f>
        <v>21</v>
      </c>
      <c r="P7" s="6">
        <f>IF(ISNUMBER(Data!S6),_xlfn.RANK.AVG(Odchylky!P7,Odchylky!$B7:$AO7),"")</f>
        <v>28.5</v>
      </c>
      <c r="Q7" s="6">
        <f>IF(ISNUMBER(Data!T6),_xlfn.RANK.AVG(Odchylky!Q7,Odchylky!$B7:$AO7),"")</f>
        <v>17</v>
      </c>
      <c r="R7" s="6">
        <f>IF(ISNUMBER(Data!U6),_xlfn.RANK.AVG(Odchylky!R7,Odchylky!$B7:$AO7),"")</f>
        <v>3.5</v>
      </c>
      <c r="S7" s="6">
        <f>IF(ISNUMBER(Data!V6),_xlfn.RANK.AVG(Odchylky!S7,Odchylky!$B7:$AO7),"")</f>
        <v>14</v>
      </c>
      <c r="T7" s="6">
        <f>IF(ISNUMBER(Data!W6),_xlfn.RANK.AVG(Odchylky!T7,Odchylky!$B7:$AO7),"")</f>
        <v>30</v>
      </c>
      <c r="U7" s="6">
        <f>IF(ISNUMBER(Data!X6),_xlfn.RANK.AVG(Odchylky!U7,Odchylky!$B7:$AO7),"")</f>
        <v>3.5</v>
      </c>
      <c r="V7" s="6">
        <f>IF(ISNUMBER(Data!Y6),_xlfn.RANK.AVG(Odchylky!V7,Odchylky!$B7:$AO7),"")</f>
        <v>28.5</v>
      </c>
      <c r="W7" s="6">
        <f>IF(ISNUMBER(Data!Z6),_xlfn.RANK.AVG(Odchylky!W7,Odchylky!$B7:$AO7),"")</f>
        <v>14</v>
      </c>
      <c r="X7" s="6">
        <f>IF(ISNUMBER(Data!AA6),_xlfn.RANK.AVG(Odchylky!X7,Odchylky!$B7:$AO7),"")</f>
        <v>23</v>
      </c>
      <c r="Y7" s="6">
        <f>IF(ISNUMBER(Data!AB6),_xlfn.RANK.AVG(Odchylky!Y7,Odchylky!$B7:$AO7),"")</f>
        <v>5</v>
      </c>
      <c r="Z7" s="6">
        <f>IF(ISNUMBER(Data!AC6),_xlfn.RANK.AVG(Odchylky!Z7,Odchylky!$B7:$AO7),"")</f>
        <v>1</v>
      </c>
      <c r="AA7" s="6">
        <f>IF(ISNUMBER(Data!AD6),_xlfn.RANK.AVG(Odchylky!AA7,Odchylky!$B7:$AO7),"")</f>
        <v>2</v>
      </c>
      <c r="AB7" s="6">
        <f>IF(ISNUMBER(Data!AE6),_xlfn.RANK.AVG(Odchylky!AB7,Odchylky!$B7:$AO7),"")</f>
        <v>23</v>
      </c>
      <c r="AC7" s="6">
        <f>IF(ISNUMBER(Data!AF6),_xlfn.RANK.AVG(Odchylky!AC7,Odchylky!$B7:$AO7),"")</f>
        <v>33</v>
      </c>
      <c r="AD7" s="6">
        <f>IF(ISNUMBER(Data!AG6),_xlfn.RANK.AVG(Odchylky!AD7,Odchylky!$B7:$AO7),"")</f>
        <v>25.5</v>
      </c>
      <c r="AE7" s="6">
        <f>IF(ISNUMBER(Data!AH6),_xlfn.RANK.AVG(Odchylky!AE7,Odchylky!$B7:$AO7),"")</f>
        <v>10</v>
      </c>
      <c r="AF7" s="6">
        <f>IF(ISNUMBER(Data!AI6),_xlfn.RANK.AVG(Odchylky!AF7,Odchylky!$B7:$AO7),"")</f>
        <v>19</v>
      </c>
      <c r="AG7" s="6">
        <f>IF(ISNUMBER(Data!AJ6),_xlfn.RANK.AVG(Odchylky!AG7,Odchylky!$B7:$AO7),"")</f>
        <v>10</v>
      </c>
      <c r="AH7" s="7">
        <f>IF(ISNUMBER(Data!AK6),_xlfn.RANK.AVG(Odchylky!AH7,Odchylky!$B7:$AO7),"")</f>
        <v>14</v>
      </c>
    </row>
    <row r="8" spans="1:34" x14ac:dyDescent="0.25">
      <c r="A8" s="54" t="s">
        <v>43</v>
      </c>
      <c r="B8" s="51">
        <f>IF(ISNUMBER(Data!E7),_xlfn.RANK.AVG(Odchylky!B8,Odchylky!$B8:$AO8),"")</f>
        <v>2</v>
      </c>
      <c r="C8" s="6">
        <f>IF(ISNUMBER(Data!F7),_xlfn.RANK.AVG(Odchylky!C8,Odchylky!$B8:$AO8),"")</f>
        <v>7</v>
      </c>
      <c r="D8" s="6">
        <f>IF(ISNUMBER(Data!G7),_xlfn.RANK.AVG(Odchylky!D8,Odchylky!$B8:$AO8),"")</f>
        <v>18</v>
      </c>
      <c r="E8" s="6">
        <f>IF(ISNUMBER(Data!H7),_xlfn.RANK.AVG(Odchylky!E8,Odchylky!$B8:$AO8),"")</f>
        <v>8</v>
      </c>
      <c r="F8" s="6">
        <f>IF(ISNUMBER(Data!I7),_xlfn.RANK.AVG(Odchylky!F8,Odchylky!$B8:$AO8),"")</f>
        <v>15</v>
      </c>
      <c r="G8" s="6">
        <f>IF(ISNUMBER(Data!J7),_xlfn.RANK.AVG(Odchylky!G8,Odchylky!$B8:$AO8),"")</f>
        <v>27.5</v>
      </c>
      <c r="H8" s="6">
        <f>IF(ISNUMBER(Data!K7),_xlfn.RANK.AVG(Odchylky!H8,Odchylky!$B8:$AO8),"")</f>
        <v>5.5</v>
      </c>
      <c r="I8" s="6">
        <f>IF(ISNUMBER(Data!L7),_xlfn.RANK.AVG(Odchylky!I8,Odchylky!$B8:$AO8),"")</f>
        <v>5.5</v>
      </c>
      <c r="J8" s="6">
        <f>IF(ISNUMBER(Data!M7),_xlfn.RANK.AVG(Odchylky!J8,Odchylky!$B8:$AO8),"")</f>
        <v>20</v>
      </c>
      <c r="K8" s="6">
        <f>IF(ISNUMBER(Data!N7),_xlfn.RANK.AVG(Odchylky!K8,Odchylky!$B8:$AO8),"")</f>
        <v>3</v>
      </c>
      <c r="L8" s="6">
        <f>IF(ISNUMBER(Data!O7),_xlfn.RANK.AVG(Odchylky!L8,Odchylky!$B8:$AO8),"")</f>
        <v>1</v>
      </c>
      <c r="M8" s="6">
        <f>IF(ISNUMBER(Data!P7),_xlfn.RANK.AVG(Odchylky!M8,Odchylky!$B8:$AO8),"")</f>
        <v>11</v>
      </c>
      <c r="N8" s="6">
        <f>IF(ISNUMBER(Data!Q7),_xlfn.RANK.AVG(Odchylky!N8,Odchylky!$B8:$AO8),"")</f>
        <v>12</v>
      </c>
      <c r="O8" s="6">
        <f>IF(ISNUMBER(Data!R7),_xlfn.RANK.AVG(Odchylky!O8,Odchylky!$B8:$AO8),"")</f>
        <v>13</v>
      </c>
      <c r="P8" s="6">
        <f>IF(ISNUMBER(Data!S7),_xlfn.RANK.AVG(Odchylky!P8,Odchylky!$B8:$AO8),"")</f>
        <v>30</v>
      </c>
      <c r="Q8" s="6">
        <f>IF(ISNUMBER(Data!T7),_xlfn.RANK.AVG(Odchylky!Q8,Odchylky!$B8:$AO8),"")</f>
        <v>10</v>
      </c>
      <c r="R8" s="6">
        <f>IF(ISNUMBER(Data!U7),_xlfn.RANK.AVG(Odchylky!R8,Odchylky!$B8:$AO8),"")</f>
        <v>33</v>
      </c>
      <c r="S8" s="6">
        <f>IF(ISNUMBER(Data!V7),_xlfn.RANK.AVG(Odchylky!S8,Odchylky!$B8:$AO8),"")</f>
        <v>16.5</v>
      </c>
      <c r="T8" s="6">
        <f>IF(ISNUMBER(Data!W7),_xlfn.RANK.AVG(Odchylky!T8,Odchylky!$B8:$AO8),"")</f>
        <v>21</v>
      </c>
      <c r="U8" s="6">
        <f>IF(ISNUMBER(Data!X7),_xlfn.RANK.AVG(Odchylky!U8,Odchylky!$B8:$AO8),"")</f>
        <v>24.5</v>
      </c>
      <c r="V8" s="6">
        <f>IF(ISNUMBER(Data!Y7),_xlfn.RANK.AVG(Odchylky!V8,Odchylky!$B8:$AO8),"")</f>
        <v>9</v>
      </c>
      <c r="W8" s="6">
        <f>IF(ISNUMBER(Data!Z7),_xlfn.RANK.AVG(Odchylky!W8,Odchylky!$B8:$AO8),"")</f>
        <v>16.5</v>
      </c>
      <c r="X8" s="6">
        <f>IF(ISNUMBER(Data!AA7),_xlfn.RANK.AVG(Odchylky!X8,Odchylky!$B8:$AO8),"")</f>
        <v>29</v>
      </c>
      <c r="Y8" s="6">
        <f>IF(ISNUMBER(Data!AB7),_xlfn.RANK.AVG(Odchylky!Y8,Odchylky!$B8:$AO8),"")</f>
        <v>27.5</v>
      </c>
      <c r="Z8" s="6">
        <f>IF(ISNUMBER(Data!AC7),_xlfn.RANK.AVG(Odchylky!Z8,Odchylky!$B8:$AO8),"")</f>
        <v>14</v>
      </c>
      <c r="AA8" s="6">
        <f>IF(ISNUMBER(Data!AD7),_xlfn.RANK.AVG(Odchylky!AA8,Odchylky!$B8:$AO8),"")</f>
        <v>4</v>
      </c>
      <c r="AB8" s="6">
        <f>IF(ISNUMBER(Data!AE7),_xlfn.RANK.AVG(Odchylky!AB8,Odchylky!$B8:$AO8),"")</f>
        <v>31</v>
      </c>
      <c r="AC8" s="6">
        <f>IF(ISNUMBER(Data!AF7),_xlfn.RANK.AVG(Odchylky!AC8,Odchylky!$B8:$AO8),"")</f>
        <v>32</v>
      </c>
      <c r="AD8" s="6">
        <f>IF(ISNUMBER(Data!AG7),_xlfn.RANK.AVG(Odchylky!AD8,Odchylky!$B8:$AO8),"")</f>
        <v>24.5</v>
      </c>
      <c r="AE8" s="6">
        <f>IF(ISNUMBER(Data!AH7),_xlfn.RANK.AVG(Odchylky!AE8,Odchylky!$B8:$AO8),"")</f>
        <v>19</v>
      </c>
      <c r="AF8" s="6">
        <f>IF(ISNUMBER(Data!AI7),_xlfn.RANK.AVG(Odchylky!AF8,Odchylky!$B8:$AO8),"")</f>
        <v>24.5</v>
      </c>
      <c r="AG8" s="6">
        <f>IF(ISNUMBER(Data!AJ7),_xlfn.RANK.AVG(Odchylky!AG8,Odchylky!$B8:$AO8),"")</f>
        <v>22</v>
      </c>
      <c r="AH8" s="7">
        <f>IF(ISNUMBER(Data!AK7),_xlfn.RANK.AVG(Odchylky!AH8,Odchylky!$B8:$AO8),"")</f>
        <v>24.5</v>
      </c>
    </row>
    <row r="9" spans="1:34" x14ac:dyDescent="0.25">
      <c r="A9" s="54" t="s">
        <v>45</v>
      </c>
      <c r="B9" s="51">
        <f>IF(ISNUMBER(Data!E8),_xlfn.RANK.AVG(Odchylky!B9,Odchylky!$B9:$AO9),"")</f>
        <v>19</v>
      </c>
      <c r="C9" s="6">
        <f>IF(ISNUMBER(Data!F8),_xlfn.RANK.AVG(Odchylky!C9,Odchylky!$B9:$AO9),"")</f>
        <v>29.5</v>
      </c>
      <c r="D9" s="6">
        <f>IF(ISNUMBER(Data!G8),_xlfn.RANK.AVG(Odchylky!D9,Odchylky!$B9:$AO9),"")</f>
        <v>14</v>
      </c>
      <c r="E9" s="6">
        <f>IF(ISNUMBER(Data!H8),_xlfn.RANK.AVG(Odchylky!E9,Odchylky!$B9:$AO9),"")</f>
        <v>12</v>
      </c>
      <c r="F9" s="6">
        <f>IF(ISNUMBER(Data!I8),_xlfn.RANK.AVG(Odchylky!F9,Odchylky!$B9:$AO9),"")</f>
        <v>17</v>
      </c>
      <c r="G9" s="6">
        <f>IF(ISNUMBER(Data!J8),_xlfn.RANK.AVG(Odchylky!G9,Odchylky!$B9:$AO9),"")</f>
        <v>21</v>
      </c>
      <c r="H9" s="6">
        <f>IF(ISNUMBER(Data!K8),_xlfn.RANK.AVG(Odchylky!H9,Odchylky!$B9:$AO9),"")</f>
        <v>12</v>
      </c>
      <c r="I9" s="6">
        <f>IF(ISNUMBER(Data!L8),_xlfn.RANK.AVG(Odchylky!I9,Odchylky!$B9:$AO9),"")</f>
        <v>7</v>
      </c>
      <c r="J9" s="6">
        <f>IF(ISNUMBER(Data!M8),_xlfn.RANK.AVG(Odchylky!J9,Odchylky!$B9:$AO9),"")</f>
        <v>4</v>
      </c>
      <c r="K9" s="6">
        <f>IF(ISNUMBER(Data!N8),_xlfn.RANK.AVG(Odchylky!K9,Odchylky!$B9:$AO9),"")</f>
        <v>9</v>
      </c>
      <c r="L9" s="6">
        <f>IF(ISNUMBER(Data!O8),_xlfn.RANK.AVG(Odchylky!L9,Odchylky!$B9:$AO9),"")</f>
        <v>8</v>
      </c>
      <c r="M9" s="6">
        <f>IF(ISNUMBER(Data!P8),_xlfn.RANK.AVG(Odchylky!M9,Odchylky!$B9:$AO9),"")</f>
        <v>3</v>
      </c>
      <c r="N9" s="6" t="str">
        <f>IF(ISNUMBER(Data!Q8),_xlfn.RANK.AVG(Odchylky!N9,Odchylky!$B9:$AO9),"")</f>
        <v/>
      </c>
      <c r="O9" s="6">
        <f>IF(ISNUMBER(Data!R8),_xlfn.RANK.AVG(Odchylky!O9,Odchylky!$B9:$AO9),"")</f>
        <v>1</v>
      </c>
      <c r="P9" s="6">
        <f>IF(ISNUMBER(Data!S8),_xlfn.RANK.AVG(Odchylky!P9,Odchylky!$B9:$AO9),"")</f>
        <v>22</v>
      </c>
      <c r="Q9" s="6">
        <f>IF(ISNUMBER(Data!T8),_xlfn.RANK.AVG(Odchylky!Q9,Odchylky!$B9:$AO9),"")</f>
        <v>5</v>
      </c>
      <c r="R9" s="6">
        <f>IF(ISNUMBER(Data!U8),_xlfn.RANK.AVG(Odchylky!R9,Odchylky!$B9:$AO9),"")</f>
        <v>31.5</v>
      </c>
      <c r="S9" s="6">
        <f>IF(ISNUMBER(Data!V8),_xlfn.RANK.AVG(Odchylky!S9,Odchylky!$B9:$AO9),"")</f>
        <v>6</v>
      </c>
      <c r="T9" s="6">
        <f>IF(ISNUMBER(Data!W8),_xlfn.RANK.AVG(Odchylky!T9,Odchylky!$B9:$AO9),"")</f>
        <v>25.5</v>
      </c>
      <c r="U9" s="6">
        <f>IF(ISNUMBER(Data!X8),_xlfn.RANK.AVG(Odchylky!U9,Odchylky!$B9:$AO9),"")</f>
        <v>31.5</v>
      </c>
      <c r="V9" s="6">
        <f>IF(ISNUMBER(Data!Y8),_xlfn.RANK.AVG(Odchylky!V9,Odchylky!$B9:$AO9),"")</f>
        <v>2</v>
      </c>
      <c r="W9" s="6">
        <f>IF(ISNUMBER(Data!Z8),_xlfn.RANK.AVG(Odchylky!W9,Odchylky!$B9:$AO9),"")</f>
        <v>29.5</v>
      </c>
      <c r="X9" s="6">
        <f>IF(ISNUMBER(Data!AA8),_xlfn.RANK.AVG(Odchylky!X9,Odchylky!$B9:$AO9),"")</f>
        <v>20</v>
      </c>
      <c r="Y9" s="6">
        <f>IF(ISNUMBER(Data!AB8),_xlfn.RANK.AVG(Odchylky!Y9,Odchylky!$B9:$AO9),"")</f>
        <v>25.5</v>
      </c>
      <c r="Z9" s="6">
        <f>IF(ISNUMBER(Data!AC8),_xlfn.RANK.AVG(Odchylky!Z9,Odchylky!$B9:$AO9),"")</f>
        <v>24</v>
      </c>
      <c r="AA9" s="6">
        <f>IF(ISNUMBER(Data!AD8),_xlfn.RANK.AVG(Odchylky!AA9,Odchylky!$B9:$AO9),"")</f>
        <v>23</v>
      </c>
      <c r="AB9" s="6">
        <f>IF(ISNUMBER(Data!AE8),_xlfn.RANK.AVG(Odchylky!AB9,Odchylky!$B9:$AO9),"")</f>
        <v>12</v>
      </c>
      <c r="AC9" s="6">
        <f>IF(ISNUMBER(Data!AF8),_xlfn.RANK.AVG(Odchylky!AC9,Odchylky!$B9:$AO9),"")</f>
        <v>16</v>
      </c>
      <c r="AD9" s="6">
        <f>IF(ISNUMBER(Data!AG8),_xlfn.RANK.AVG(Odchylky!AD9,Odchylky!$B9:$AO9),"")</f>
        <v>28</v>
      </c>
      <c r="AE9" s="6">
        <f>IF(ISNUMBER(Data!AH8),_xlfn.RANK.AVG(Odchylky!AE9,Odchylky!$B9:$AO9),"")</f>
        <v>10</v>
      </c>
      <c r="AF9" s="6">
        <f>IF(ISNUMBER(Data!AI8),_xlfn.RANK.AVG(Odchylky!AF9,Odchylky!$B9:$AO9),"")</f>
        <v>27</v>
      </c>
      <c r="AG9" s="6">
        <f>IF(ISNUMBER(Data!AJ8),_xlfn.RANK.AVG(Odchylky!AG9,Odchylky!$B9:$AO9),"")</f>
        <v>15</v>
      </c>
      <c r="AH9" s="7">
        <f>IF(ISNUMBER(Data!AK8),_xlfn.RANK.AVG(Odchylky!AH9,Odchylky!$B9:$AO9),"")</f>
        <v>18</v>
      </c>
    </row>
    <row r="10" spans="1:34" x14ac:dyDescent="0.25">
      <c r="A10" s="54" t="s">
        <v>47</v>
      </c>
      <c r="B10" s="51">
        <f>IF(ISNUMBER(Data!E9),_xlfn.RANK.AVG(Odchylky!B10,Odchylky!$B10:$AO10),"")</f>
        <v>15.5</v>
      </c>
      <c r="C10" s="6">
        <f>IF(ISNUMBER(Data!F9),_xlfn.RANK.AVG(Odchylky!C10,Odchylky!$B10:$AO10),"")</f>
        <v>21</v>
      </c>
      <c r="D10" s="6">
        <f>IF(ISNUMBER(Data!G9),_xlfn.RANK.AVG(Odchylky!D10,Odchylky!$B10:$AO10),"")</f>
        <v>7</v>
      </c>
      <c r="E10" s="6">
        <f>IF(ISNUMBER(Data!H9),_xlfn.RANK.AVG(Odchylky!E10,Odchylky!$B10:$AO10),"")</f>
        <v>2.5</v>
      </c>
      <c r="F10" s="6">
        <f>IF(ISNUMBER(Data!I9),_xlfn.RANK.AVG(Odchylky!F10,Odchylky!$B10:$AO10),"")</f>
        <v>2.5</v>
      </c>
      <c r="G10" s="6">
        <f>IF(ISNUMBER(Data!J9),_xlfn.RANK.AVG(Odchylky!G10,Odchylky!$B10:$AO10),"")</f>
        <v>20</v>
      </c>
      <c r="H10" s="6">
        <f>IF(ISNUMBER(Data!K9),_xlfn.RANK.AVG(Odchylky!H10,Odchylky!$B10:$AO10),"")</f>
        <v>31</v>
      </c>
      <c r="I10" s="6">
        <f>IF(ISNUMBER(Data!L9),_xlfn.RANK.AVG(Odchylky!I10,Odchylky!$B10:$AO10),"")</f>
        <v>31</v>
      </c>
      <c r="J10" s="6">
        <f>IF(ISNUMBER(Data!M9),_xlfn.RANK.AVG(Odchylky!J10,Odchylky!$B10:$AO10),"")</f>
        <v>5</v>
      </c>
      <c r="K10" s="6">
        <f>IF(ISNUMBER(Data!N9),_xlfn.RANK.AVG(Odchylky!K10,Odchylky!$B10:$AO10),"")</f>
        <v>1</v>
      </c>
      <c r="L10" s="6">
        <f>IF(ISNUMBER(Data!O9),_xlfn.RANK.AVG(Odchylky!L10,Odchylky!$B10:$AO10),"")</f>
        <v>4</v>
      </c>
      <c r="M10" s="6">
        <f>IF(ISNUMBER(Data!P9),_xlfn.RANK.AVG(Odchylky!M10,Odchylky!$B10:$AO10),"")</f>
        <v>24</v>
      </c>
      <c r="N10" s="6">
        <f>IF(ISNUMBER(Data!Q9),_xlfn.RANK.AVG(Odchylky!N10,Odchylky!$B10:$AO10),"")</f>
        <v>25</v>
      </c>
      <c r="O10" s="6">
        <f>IF(ISNUMBER(Data!R9),_xlfn.RANK.AVG(Odchylky!O10,Odchylky!$B10:$AO10),"")</f>
        <v>26</v>
      </c>
      <c r="P10" s="6">
        <f>IF(ISNUMBER(Data!S9),_xlfn.RANK.AVG(Odchylky!P10,Odchylky!$B10:$AO10),"")</f>
        <v>12</v>
      </c>
      <c r="Q10" s="6">
        <f>IF(ISNUMBER(Data!T9),_xlfn.RANK.AVG(Odchylky!Q10,Odchylky!$B10:$AO10),"")</f>
        <v>33</v>
      </c>
      <c r="R10" s="6">
        <f>IF(ISNUMBER(Data!U9),_xlfn.RANK.AVG(Odchylky!R10,Odchylky!$B10:$AO10),"")</f>
        <v>11</v>
      </c>
      <c r="S10" s="6">
        <f>IF(ISNUMBER(Data!V9),_xlfn.RANK.AVG(Odchylky!S10,Odchylky!$B10:$AO10),"")</f>
        <v>31</v>
      </c>
      <c r="T10" s="6">
        <f>IF(ISNUMBER(Data!W9),_xlfn.RANK.AVG(Odchylky!T10,Odchylky!$B10:$AO10),"")</f>
        <v>15.5</v>
      </c>
      <c r="U10" s="6">
        <f>IF(ISNUMBER(Data!X9),_xlfn.RANK.AVG(Odchylky!U10,Odchylky!$B10:$AO10),"")</f>
        <v>15.5</v>
      </c>
      <c r="V10" s="6">
        <f>IF(ISNUMBER(Data!Y9),_xlfn.RANK.AVG(Odchylky!V10,Odchylky!$B10:$AO10),"")</f>
        <v>13</v>
      </c>
      <c r="W10" s="6">
        <f>IF(ISNUMBER(Data!Z9),_xlfn.RANK.AVG(Odchylky!W10,Odchylky!$B10:$AO10),"")</f>
        <v>10</v>
      </c>
      <c r="X10" s="6">
        <f>IF(ISNUMBER(Data!AA9),_xlfn.RANK.AVG(Odchylky!X10,Odchylky!$B10:$AO10),"")</f>
        <v>9</v>
      </c>
      <c r="Y10" s="6">
        <f>IF(ISNUMBER(Data!AB9),_xlfn.RANK.AVG(Odchylky!Y10,Odchylky!$B10:$AO10),"")</f>
        <v>8</v>
      </c>
      <c r="Z10" s="6">
        <f>IF(ISNUMBER(Data!AC9),_xlfn.RANK.AVG(Odchylky!Z10,Odchylky!$B10:$AO10),"")</f>
        <v>15.5</v>
      </c>
      <c r="AA10" s="6">
        <f>IF(ISNUMBER(Data!AD9),_xlfn.RANK.AVG(Odchylky!AA10,Odchylky!$B10:$AO10),"")</f>
        <v>6</v>
      </c>
      <c r="AB10" s="6">
        <f>IF(ISNUMBER(Data!AE9),_xlfn.RANK.AVG(Odchylky!AB10,Odchylky!$B10:$AO10),"")</f>
        <v>19</v>
      </c>
      <c r="AC10" s="6">
        <f>IF(ISNUMBER(Data!AF9),_xlfn.RANK.AVG(Odchylky!AC10,Odchylky!$B10:$AO10),"")</f>
        <v>27</v>
      </c>
      <c r="AD10" s="6">
        <f>IF(ISNUMBER(Data!AG9),_xlfn.RANK.AVG(Odchylky!AD10,Odchylky!$B10:$AO10),"")</f>
        <v>28</v>
      </c>
      <c r="AE10" s="6">
        <f>IF(ISNUMBER(Data!AH9),_xlfn.RANK.AVG(Odchylky!AE10,Odchylky!$B10:$AO10),"")</f>
        <v>22</v>
      </c>
      <c r="AF10" s="6">
        <f>IF(ISNUMBER(Data!AI9),_xlfn.RANK.AVG(Odchylky!AF10,Odchylky!$B10:$AO10),"")</f>
        <v>29</v>
      </c>
      <c r="AG10" s="6">
        <f>IF(ISNUMBER(Data!AJ9),_xlfn.RANK.AVG(Odchylky!AG10,Odchylky!$B10:$AO10),"")</f>
        <v>18</v>
      </c>
      <c r="AH10" s="7">
        <f>IF(ISNUMBER(Data!AK9),_xlfn.RANK.AVG(Odchylky!AH10,Odchylky!$B10:$AO10),"")</f>
        <v>23</v>
      </c>
    </row>
    <row r="11" spans="1:34" x14ac:dyDescent="0.25">
      <c r="A11" s="54" t="s">
        <v>49</v>
      </c>
      <c r="B11" s="51">
        <f>IF(ISNUMBER(Data!E10),_xlfn.RANK.AVG(Odchylky!B11,Odchylky!$B11:$AO11),"")</f>
        <v>17.5</v>
      </c>
      <c r="C11" s="6">
        <f>IF(ISNUMBER(Data!F10),_xlfn.RANK.AVG(Odchylky!C11,Odchylky!$B11:$AO11),"")</f>
        <v>7</v>
      </c>
      <c r="D11" s="6">
        <f>IF(ISNUMBER(Data!G10),_xlfn.RANK.AVG(Odchylky!D11,Odchylky!$B11:$AO11),"")</f>
        <v>15</v>
      </c>
      <c r="E11" s="6">
        <f>IF(ISNUMBER(Data!H10),_xlfn.RANK.AVG(Odchylky!E11,Odchylky!$B11:$AO11),"")</f>
        <v>19</v>
      </c>
      <c r="F11" s="6">
        <f>IF(ISNUMBER(Data!I10),_xlfn.RANK.AVG(Odchylky!F11,Odchylky!$B11:$AO11),"")</f>
        <v>16</v>
      </c>
      <c r="G11" s="6">
        <f>IF(ISNUMBER(Data!J10),_xlfn.RANK.AVG(Odchylky!G11,Odchylky!$B11:$AO11),"")</f>
        <v>30</v>
      </c>
      <c r="H11" s="6">
        <f>IF(ISNUMBER(Data!K10),_xlfn.RANK.AVG(Odchylky!H11,Odchylky!$B11:$AO11),"")</f>
        <v>17.5</v>
      </c>
      <c r="I11" s="6">
        <f>IF(ISNUMBER(Data!L10),_xlfn.RANK.AVG(Odchylky!I11,Odchylky!$B11:$AO11),"")</f>
        <v>12</v>
      </c>
      <c r="J11" s="6" t="str">
        <f>IF(ISNUMBER(Data!M10),_xlfn.RANK.AVG(Odchylky!J11,Odchylky!$B11:$AO11),"")</f>
        <v/>
      </c>
      <c r="K11" s="6">
        <f>IF(ISNUMBER(Data!N10),_xlfn.RANK.AVG(Odchylky!K11,Odchylky!$B11:$AO11),"")</f>
        <v>3</v>
      </c>
      <c r="L11" s="6">
        <f>IF(ISNUMBER(Data!O10),_xlfn.RANK.AVG(Odchylky!L11,Odchylky!$B11:$AO11),"")</f>
        <v>23</v>
      </c>
      <c r="M11" s="6">
        <f>IF(ISNUMBER(Data!P10),_xlfn.RANK.AVG(Odchylky!M11,Odchylky!$B11:$AO11),"")</f>
        <v>29</v>
      </c>
      <c r="N11" s="6">
        <f>IF(ISNUMBER(Data!Q10),_xlfn.RANK.AVG(Odchylky!N11,Odchylky!$B11:$AO11),"")</f>
        <v>24</v>
      </c>
      <c r="O11" s="6">
        <f>IF(ISNUMBER(Data!R10),_xlfn.RANK.AVG(Odchylky!O11,Odchylky!$B11:$AO11),"")</f>
        <v>21</v>
      </c>
      <c r="P11" s="6">
        <f>IF(ISNUMBER(Data!S10),_xlfn.RANK.AVG(Odchylky!P11,Odchylky!$B11:$AO11),"")</f>
        <v>8</v>
      </c>
      <c r="Q11" s="6">
        <f>IF(ISNUMBER(Data!T10),_xlfn.RANK.AVG(Odchylky!Q11,Odchylky!$B11:$AO11),"")</f>
        <v>26</v>
      </c>
      <c r="R11" s="6">
        <f>IF(ISNUMBER(Data!U10),_xlfn.RANK.AVG(Odchylky!R11,Odchylky!$B11:$AO11),"")</f>
        <v>1</v>
      </c>
      <c r="S11" s="6">
        <f>IF(ISNUMBER(Data!V10),_xlfn.RANK.AVG(Odchylky!S11,Odchylky!$B11:$AO11),"")</f>
        <v>31</v>
      </c>
      <c r="T11" s="6">
        <f>IF(ISNUMBER(Data!W10),_xlfn.RANK.AVG(Odchylky!T11,Odchylky!$B11:$AO11),"")</f>
        <v>28</v>
      </c>
      <c r="U11" s="6">
        <f>IF(ISNUMBER(Data!X10),_xlfn.RANK.AVG(Odchylky!U11,Odchylky!$B11:$AO11),"")</f>
        <v>13</v>
      </c>
      <c r="V11" s="6">
        <f>IF(ISNUMBER(Data!Y10),_xlfn.RANK.AVG(Odchylky!V11,Odchylky!$B11:$AO11),"")</f>
        <v>27</v>
      </c>
      <c r="W11" s="6">
        <f>IF(ISNUMBER(Data!Z10),_xlfn.RANK.AVG(Odchylky!W11,Odchylky!$B11:$AO11),"")</f>
        <v>22</v>
      </c>
      <c r="X11" s="6">
        <f>IF(ISNUMBER(Data!AA10),_xlfn.RANK.AVG(Odchylky!X11,Odchylky!$B11:$AO11),"")</f>
        <v>11</v>
      </c>
      <c r="Y11" s="6">
        <f>IF(ISNUMBER(Data!AB10),_xlfn.RANK.AVG(Odchylky!Y11,Odchylky!$B11:$AO11),"")</f>
        <v>6</v>
      </c>
      <c r="Z11" s="6">
        <f>IF(ISNUMBER(Data!AC10),_xlfn.RANK.AVG(Odchylky!Z11,Odchylky!$B11:$AO11),"")</f>
        <v>20</v>
      </c>
      <c r="AA11" s="6">
        <f>IF(ISNUMBER(Data!AD10),_xlfn.RANK.AVG(Odchylky!AA11,Odchylky!$B11:$AO11),"")</f>
        <v>14</v>
      </c>
      <c r="AB11" s="6">
        <f>IF(ISNUMBER(Data!AE10),_xlfn.RANK.AVG(Odchylky!AB11,Odchylky!$B11:$AO11),"")</f>
        <v>9</v>
      </c>
      <c r="AC11" s="6">
        <f>IF(ISNUMBER(Data!AF10),_xlfn.RANK.AVG(Odchylky!AC11,Odchylky!$B11:$AO11),"")</f>
        <v>5</v>
      </c>
      <c r="AD11" s="6">
        <f>IF(ISNUMBER(Data!AG10),_xlfn.RANK.AVG(Odchylky!AD11,Odchylky!$B11:$AO11),"")</f>
        <v>25</v>
      </c>
      <c r="AE11" s="6">
        <f>IF(ISNUMBER(Data!AH10),_xlfn.RANK.AVG(Odchylky!AE11,Odchylky!$B11:$AO11),"")</f>
        <v>10</v>
      </c>
      <c r="AF11" s="6">
        <f>IF(ISNUMBER(Data!AI10),_xlfn.RANK.AVG(Odchylky!AF11,Odchylky!$B11:$AO11),"")</f>
        <v>4</v>
      </c>
      <c r="AG11" s="6">
        <f>IF(ISNUMBER(Data!AJ10),_xlfn.RANK.AVG(Odchylky!AG11,Odchylky!$B11:$AO11),"")</f>
        <v>32</v>
      </c>
      <c r="AH11" s="7">
        <f>IF(ISNUMBER(Data!AK10),_xlfn.RANK.AVG(Odchylky!AH11,Odchylky!$B11:$AO11),"")</f>
        <v>2</v>
      </c>
    </row>
    <row r="12" spans="1:34" x14ac:dyDescent="0.25">
      <c r="A12" s="54" t="s">
        <v>51</v>
      </c>
      <c r="B12" s="51">
        <f>IF(ISNUMBER(Data!E11),_xlfn.RANK.AVG(Odchylky!B12,Odchylky!$B12:$AO12),"")</f>
        <v>9</v>
      </c>
      <c r="C12" s="6">
        <f>IF(ISNUMBER(Data!F11),_xlfn.RANK.AVG(Odchylky!C12,Odchylky!$B12:$AO12),"")</f>
        <v>24</v>
      </c>
      <c r="D12" s="6">
        <f>IF(ISNUMBER(Data!G11),_xlfn.RANK.AVG(Odchylky!D12,Odchylky!$B12:$AO12),"")</f>
        <v>18</v>
      </c>
      <c r="E12" s="6">
        <f>IF(ISNUMBER(Data!H11),_xlfn.RANK.AVG(Odchylky!E12,Odchylky!$B12:$AO12),"")</f>
        <v>30</v>
      </c>
      <c r="F12" s="6">
        <f>IF(ISNUMBER(Data!I11),_xlfn.RANK.AVG(Odchylky!F12,Odchylky!$B12:$AO12),"")</f>
        <v>26</v>
      </c>
      <c r="G12" s="6">
        <f>IF(ISNUMBER(Data!J11),_xlfn.RANK.AVG(Odchylky!G12,Odchylky!$B12:$AO12),"")</f>
        <v>11</v>
      </c>
      <c r="H12" s="6">
        <f>IF(ISNUMBER(Data!K11),_xlfn.RANK.AVG(Odchylky!H12,Odchylky!$B12:$AO12),"")</f>
        <v>25</v>
      </c>
      <c r="I12" s="6">
        <f>IF(ISNUMBER(Data!L11),_xlfn.RANK.AVG(Odchylky!I12,Odchylky!$B12:$AO12),"")</f>
        <v>19</v>
      </c>
      <c r="J12" s="6">
        <f>IF(ISNUMBER(Data!M11),_xlfn.RANK.AVG(Odchylky!J12,Odchylky!$B12:$AO12),"")</f>
        <v>22.5</v>
      </c>
      <c r="K12" s="6">
        <f>IF(ISNUMBER(Data!N11),_xlfn.RANK.AVG(Odchylky!K12,Odchylky!$B12:$AO12),"")</f>
        <v>32</v>
      </c>
      <c r="L12" s="6">
        <f>IF(ISNUMBER(Data!O11),_xlfn.RANK.AVG(Odchylky!L12,Odchylky!$B12:$AO12),"")</f>
        <v>13.5</v>
      </c>
      <c r="M12" s="6">
        <f>IF(ISNUMBER(Data!P11),_xlfn.RANK.AVG(Odchylky!M12,Odchylky!$B12:$AO12),"")</f>
        <v>10</v>
      </c>
      <c r="N12" s="6">
        <f>IF(ISNUMBER(Data!Q11),_xlfn.RANK.AVG(Odchylky!N12,Odchylky!$B12:$AO12),"")</f>
        <v>13.5</v>
      </c>
      <c r="O12" s="6">
        <f>IF(ISNUMBER(Data!R11),_xlfn.RANK.AVG(Odchylky!O12,Odchylky!$B12:$AO12),"")</f>
        <v>13.5</v>
      </c>
      <c r="P12" s="6">
        <f>IF(ISNUMBER(Data!S11),_xlfn.RANK.AVG(Odchylky!P12,Odchylky!$B12:$AO12),"")</f>
        <v>3</v>
      </c>
      <c r="Q12" s="6">
        <f>IF(ISNUMBER(Data!T11),_xlfn.RANK.AVG(Odchylky!Q12,Odchylky!$B12:$AO12),"")</f>
        <v>22.5</v>
      </c>
      <c r="R12" s="6">
        <f>IF(ISNUMBER(Data!U11),_xlfn.RANK.AVG(Odchylky!R12,Odchylky!$B12:$AO12),"")</f>
        <v>33</v>
      </c>
      <c r="S12" s="6">
        <f>IF(ISNUMBER(Data!V11),_xlfn.RANK.AVG(Odchylky!S12,Odchylky!$B12:$AO12),"")</f>
        <v>16</v>
      </c>
      <c r="T12" s="6">
        <f>IF(ISNUMBER(Data!W11),_xlfn.RANK.AVG(Odchylky!T12,Odchylky!$B12:$AO12),"")</f>
        <v>7</v>
      </c>
      <c r="U12" s="6">
        <f>IF(ISNUMBER(Data!X11),_xlfn.RANK.AVG(Odchylky!U12,Odchylky!$B12:$AO12),"")</f>
        <v>6</v>
      </c>
      <c r="V12" s="6">
        <f>IF(ISNUMBER(Data!Y11),_xlfn.RANK.AVG(Odchylky!V12,Odchylky!$B12:$AO12),"")</f>
        <v>4</v>
      </c>
      <c r="W12" s="6">
        <f>IF(ISNUMBER(Data!Z11),_xlfn.RANK.AVG(Odchylky!W12,Odchylky!$B12:$AO12),"")</f>
        <v>1</v>
      </c>
      <c r="X12" s="6">
        <f>IF(ISNUMBER(Data!AA11),_xlfn.RANK.AVG(Odchylky!X12,Odchylky!$B12:$AO12),"")</f>
        <v>2</v>
      </c>
      <c r="Y12" s="6">
        <f>IF(ISNUMBER(Data!AB11),_xlfn.RANK.AVG(Odchylky!Y12,Odchylky!$B12:$AO12),"")</f>
        <v>20.5</v>
      </c>
      <c r="Z12" s="6">
        <f>IF(ISNUMBER(Data!AC11),_xlfn.RANK.AVG(Odchylky!Z12,Odchylky!$B12:$AO12),"")</f>
        <v>28.5</v>
      </c>
      <c r="AA12" s="6">
        <f>IF(ISNUMBER(Data!AD11),_xlfn.RANK.AVG(Odchylky!AA12,Odchylky!$B12:$AO12),"")</f>
        <v>27</v>
      </c>
      <c r="AB12" s="6">
        <f>IF(ISNUMBER(Data!AE11),_xlfn.RANK.AVG(Odchylky!AB12,Odchylky!$B12:$AO12),"")</f>
        <v>28.5</v>
      </c>
      <c r="AC12" s="6">
        <f>IF(ISNUMBER(Data!AF11),_xlfn.RANK.AVG(Odchylky!AC12,Odchylky!$B12:$AO12),"")</f>
        <v>17</v>
      </c>
      <c r="AD12" s="6">
        <f>IF(ISNUMBER(Data!AG11),_xlfn.RANK.AVG(Odchylky!AD12,Odchylky!$B12:$AO12),"")</f>
        <v>8</v>
      </c>
      <c r="AE12" s="6">
        <f>IF(ISNUMBER(Data!AH11),_xlfn.RANK.AVG(Odchylky!AE12,Odchylky!$B12:$AO12),"")</f>
        <v>5</v>
      </c>
      <c r="AF12" s="6">
        <f>IF(ISNUMBER(Data!AI11),_xlfn.RANK.AVG(Odchylky!AF12,Odchylky!$B12:$AO12),"")</f>
        <v>31</v>
      </c>
      <c r="AG12" s="6">
        <f>IF(ISNUMBER(Data!AJ11),_xlfn.RANK.AVG(Odchylky!AG12,Odchylky!$B12:$AO12),"")</f>
        <v>13.5</v>
      </c>
      <c r="AH12" s="7">
        <f>IF(ISNUMBER(Data!AK11),_xlfn.RANK.AVG(Odchylky!AH12,Odchylky!$B12:$AO12),"")</f>
        <v>20.5</v>
      </c>
    </row>
    <row r="13" spans="1:34" x14ac:dyDescent="0.25">
      <c r="A13" s="54" t="s">
        <v>53</v>
      </c>
      <c r="B13" s="51">
        <f>IF(ISNUMBER(Data!E12),_xlfn.RANK.AVG(Odchylky!B13,Odchylky!$B13:$AO13),"")</f>
        <v>21.5</v>
      </c>
      <c r="C13" s="6">
        <f>IF(ISNUMBER(Data!F12),_xlfn.RANK.AVG(Odchylky!C13,Odchylky!$B13:$AO13),"")</f>
        <v>3</v>
      </c>
      <c r="D13" s="6">
        <f>IF(ISNUMBER(Data!G12),_xlfn.RANK.AVG(Odchylky!D13,Odchylky!$B13:$AO13),"")</f>
        <v>30</v>
      </c>
      <c r="E13" s="6">
        <f>IF(ISNUMBER(Data!H12),_xlfn.RANK.AVG(Odchylky!E13,Odchylky!$B13:$AO13),"")</f>
        <v>28.5</v>
      </c>
      <c r="F13" s="6">
        <f>IF(ISNUMBER(Data!I12),_xlfn.RANK.AVG(Odchylky!F13,Odchylky!$B13:$AO13),"")</f>
        <v>5</v>
      </c>
      <c r="G13" s="6">
        <f>IF(ISNUMBER(Data!J12),_xlfn.RANK.AVG(Odchylky!G13,Odchylky!$B13:$AO13),"")</f>
        <v>6</v>
      </c>
      <c r="H13" s="6">
        <f>IF(ISNUMBER(Data!K12),_xlfn.RANK.AVG(Odchylky!H13,Odchylky!$B13:$AO13),"")</f>
        <v>24</v>
      </c>
      <c r="I13" s="6">
        <f>IF(ISNUMBER(Data!L12),_xlfn.RANK.AVG(Odchylky!I13,Odchylky!$B13:$AO13),"")</f>
        <v>31</v>
      </c>
      <c r="J13" s="6">
        <f>IF(ISNUMBER(Data!M12),_xlfn.RANK.AVG(Odchylky!J13,Odchylky!$B13:$AO13),"")</f>
        <v>26</v>
      </c>
      <c r="K13" s="6">
        <f>IF(ISNUMBER(Data!N12),_xlfn.RANK.AVG(Odchylky!K13,Odchylky!$B13:$AO13),"")</f>
        <v>20</v>
      </c>
      <c r="L13" s="6">
        <f>IF(ISNUMBER(Data!O12),_xlfn.RANK.AVG(Odchylky!L13,Odchylky!$B13:$AO13),"")</f>
        <v>32</v>
      </c>
      <c r="M13" s="6">
        <f>IF(ISNUMBER(Data!P12),_xlfn.RANK.AVG(Odchylky!M13,Odchylky!$B13:$AO13),"")</f>
        <v>8</v>
      </c>
      <c r="N13" s="6">
        <f>IF(ISNUMBER(Data!Q12),_xlfn.RANK.AVG(Odchylky!N13,Odchylky!$B13:$AO13),"")</f>
        <v>19</v>
      </c>
      <c r="O13" s="6">
        <f>IF(ISNUMBER(Data!R12),_xlfn.RANK.AVG(Odchylky!O13,Odchylky!$B13:$AO13),"")</f>
        <v>21.5</v>
      </c>
      <c r="P13" s="6">
        <f>IF(ISNUMBER(Data!S12),_xlfn.RANK.AVG(Odchylky!P13,Odchylky!$B13:$AO13),"")</f>
        <v>27</v>
      </c>
      <c r="Q13" s="6">
        <f>IF(ISNUMBER(Data!T12),_xlfn.RANK.AVG(Odchylky!Q13,Odchylky!$B13:$AO13),"")</f>
        <v>9</v>
      </c>
      <c r="R13" s="6">
        <f>IF(ISNUMBER(Data!U12),_xlfn.RANK.AVG(Odchylky!R13,Odchylky!$B13:$AO13),"")</f>
        <v>2</v>
      </c>
      <c r="S13" s="6">
        <f>IF(ISNUMBER(Data!V12),_xlfn.RANK.AVG(Odchylky!S13,Odchylky!$B13:$AO13),"")</f>
        <v>16</v>
      </c>
      <c r="T13" s="6">
        <f>IF(ISNUMBER(Data!W12),_xlfn.RANK.AVG(Odchylky!T13,Odchylky!$B13:$AO13),"")</f>
        <v>18</v>
      </c>
      <c r="U13" s="6">
        <f>IF(ISNUMBER(Data!X12),_xlfn.RANK.AVG(Odchylky!U13,Odchylky!$B13:$AO13),"")</f>
        <v>16</v>
      </c>
      <c r="V13" s="6">
        <f>IF(ISNUMBER(Data!Y12),_xlfn.RANK.AVG(Odchylky!V13,Odchylky!$B13:$AO13),"")</f>
        <v>14</v>
      </c>
      <c r="W13" s="6">
        <f>IF(ISNUMBER(Data!Z12),_xlfn.RANK.AVG(Odchylky!W13,Odchylky!$B13:$AO13),"")</f>
        <v>4</v>
      </c>
      <c r="X13" s="6">
        <f>IF(ISNUMBER(Data!AA12),_xlfn.RANK.AVG(Odchylky!X13,Odchylky!$B13:$AO13),"")</f>
        <v>1</v>
      </c>
      <c r="Y13" s="6">
        <f>IF(ISNUMBER(Data!AB12),_xlfn.RANK.AVG(Odchylky!Y13,Odchylky!$B13:$AO13),"")</f>
        <v>28.5</v>
      </c>
      <c r="Z13" s="6">
        <f>IF(ISNUMBER(Data!AC12),_xlfn.RANK.AVG(Odchylky!Z13,Odchylky!$B13:$AO13),"")</f>
        <v>23</v>
      </c>
      <c r="AA13" s="6">
        <f>IF(ISNUMBER(Data!AD12),_xlfn.RANK.AVG(Odchylky!AA13,Odchylky!$B13:$AO13),"")</f>
        <v>10</v>
      </c>
      <c r="AB13" s="6">
        <f>IF(ISNUMBER(Data!AE12),_xlfn.RANK.AVG(Odchylky!AB13,Odchylky!$B13:$AO13),"")</f>
        <v>12</v>
      </c>
      <c r="AC13" s="6">
        <f>IF(ISNUMBER(Data!AF12),_xlfn.RANK.AVG(Odchylky!AC13,Odchylky!$B13:$AO13),"")</f>
        <v>11</v>
      </c>
      <c r="AD13" s="6">
        <f>IF(ISNUMBER(Data!AG12),_xlfn.RANK.AVG(Odchylky!AD13,Odchylky!$B13:$AO13),"")</f>
        <v>33</v>
      </c>
      <c r="AE13" s="6">
        <f>IF(ISNUMBER(Data!AH12),_xlfn.RANK.AVG(Odchylky!AE13,Odchylky!$B13:$AO13),"")</f>
        <v>7</v>
      </c>
      <c r="AF13" s="6">
        <f>IF(ISNUMBER(Data!AI12),_xlfn.RANK.AVG(Odchylky!AF13,Odchylky!$B13:$AO13),"")</f>
        <v>25</v>
      </c>
      <c r="AG13" s="6">
        <f>IF(ISNUMBER(Data!AJ12),_xlfn.RANK.AVG(Odchylky!AG13,Odchylky!$B13:$AO13),"")</f>
        <v>16</v>
      </c>
      <c r="AH13" s="7">
        <f>IF(ISNUMBER(Data!AK12),_xlfn.RANK.AVG(Odchylky!AH13,Odchylky!$B13:$AO13),"")</f>
        <v>13</v>
      </c>
    </row>
    <row r="14" spans="1:34" x14ac:dyDescent="0.25">
      <c r="A14" s="54" t="s">
        <v>55</v>
      </c>
      <c r="B14" s="51">
        <f>IF(ISNUMBER(Data!E13),_xlfn.RANK.AVG(Odchylky!B14,Odchylky!$B14:$AO14),"")</f>
        <v>22.5</v>
      </c>
      <c r="C14" s="6">
        <f>IF(ISNUMBER(Data!F13),_xlfn.RANK.AVG(Odchylky!C14,Odchylky!$B14:$AO14),"")</f>
        <v>18</v>
      </c>
      <c r="D14" s="6">
        <f>IF(ISNUMBER(Data!G13),_xlfn.RANK.AVG(Odchylky!D14,Odchylky!$B14:$AO14),"")</f>
        <v>29</v>
      </c>
      <c r="E14" s="6">
        <f>IF(ISNUMBER(Data!H13),_xlfn.RANK.AVG(Odchylky!E14,Odchylky!$B14:$AO14),"")</f>
        <v>2</v>
      </c>
      <c r="F14" s="6">
        <f>IF(ISNUMBER(Data!I13),_xlfn.RANK.AVG(Odchylky!F14,Odchylky!$B14:$AO14),"")</f>
        <v>26</v>
      </c>
      <c r="G14" s="6">
        <f>IF(ISNUMBER(Data!J13),_xlfn.RANK.AVG(Odchylky!G14,Odchylky!$B14:$AO14),"")</f>
        <v>3</v>
      </c>
      <c r="H14" s="6">
        <f>IF(ISNUMBER(Data!K13),_xlfn.RANK.AVG(Odchylky!H14,Odchylky!$B14:$AO14),"")</f>
        <v>13</v>
      </c>
      <c r="I14" s="6">
        <f>IF(ISNUMBER(Data!L13),_xlfn.RANK.AVG(Odchylky!I14,Odchylky!$B14:$AO14),"")</f>
        <v>16.5</v>
      </c>
      <c r="J14" s="6">
        <f>IF(ISNUMBER(Data!M13),_xlfn.RANK.AVG(Odchylky!J14,Odchylky!$B14:$AO14),"")</f>
        <v>19.5</v>
      </c>
      <c r="K14" s="6">
        <f>IF(ISNUMBER(Data!N13),_xlfn.RANK.AVG(Odchylky!K14,Odchylky!$B14:$AO14),"")</f>
        <v>7</v>
      </c>
      <c r="L14" s="6">
        <f>IF(ISNUMBER(Data!O13),_xlfn.RANK.AVG(Odchylky!L14,Odchylky!$B14:$AO14),"")</f>
        <v>9</v>
      </c>
      <c r="M14" s="6">
        <f>IF(ISNUMBER(Data!P13),_xlfn.RANK.AVG(Odchylky!M14,Odchylky!$B14:$AO14),"")</f>
        <v>22.5</v>
      </c>
      <c r="N14" s="6">
        <f>IF(ISNUMBER(Data!Q13),_xlfn.RANK.AVG(Odchylky!N14,Odchylky!$B14:$AO14),"")</f>
        <v>12</v>
      </c>
      <c r="O14" s="6">
        <f>IF(ISNUMBER(Data!R13),_xlfn.RANK.AVG(Odchylky!O14,Odchylky!$B14:$AO14),"")</f>
        <v>25</v>
      </c>
      <c r="P14" s="6">
        <f>IF(ISNUMBER(Data!S13),_xlfn.RANK.AVG(Odchylky!P14,Odchylky!$B14:$AO14),"")</f>
        <v>6</v>
      </c>
      <c r="Q14" s="6">
        <f>IF(ISNUMBER(Data!T13),_xlfn.RANK.AVG(Odchylky!Q14,Odchylky!$B14:$AO14),"")</f>
        <v>9</v>
      </c>
      <c r="R14" s="6">
        <f>IF(ISNUMBER(Data!U13),_xlfn.RANK.AVG(Odchylky!R14,Odchylky!$B14:$AO14),"")</f>
        <v>31.5</v>
      </c>
      <c r="S14" s="6">
        <f>IF(ISNUMBER(Data!V13),_xlfn.RANK.AVG(Odchylky!S14,Odchylky!$B14:$AO14),"")</f>
        <v>29</v>
      </c>
      <c r="T14" s="6">
        <f>IF(ISNUMBER(Data!W13),_xlfn.RANK.AVG(Odchylky!T14,Odchylky!$B14:$AO14),"")</f>
        <v>4</v>
      </c>
      <c r="U14" s="6">
        <f>IF(ISNUMBER(Data!X13),_xlfn.RANK.AVG(Odchylky!U14,Odchylky!$B14:$AO14),"")</f>
        <v>16.5</v>
      </c>
      <c r="V14" s="6">
        <f>IF(ISNUMBER(Data!Y13),_xlfn.RANK.AVG(Odchylky!V14,Odchylky!$B14:$AO14),"")</f>
        <v>11</v>
      </c>
      <c r="W14" s="6">
        <f>IF(ISNUMBER(Data!Z13),_xlfn.RANK.AVG(Odchylky!W14,Odchylky!$B14:$AO14),"")</f>
        <v>22.5</v>
      </c>
      <c r="X14" s="6">
        <f>IF(ISNUMBER(Data!AA13),_xlfn.RANK.AVG(Odchylky!X14,Odchylky!$B14:$AO14),"")</f>
        <v>22.5</v>
      </c>
      <c r="Y14" s="6">
        <f>IF(ISNUMBER(Data!AB13),_xlfn.RANK.AVG(Odchylky!Y14,Odchylky!$B14:$AO14),"")</f>
        <v>33</v>
      </c>
      <c r="Z14" s="6">
        <f>IF(ISNUMBER(Data!AC13),_xlfn.RANK.AVG(Odchylky!Z14,Odchylky!$B14:$AO14),"")</f>
        <v>27</v>
      </c>
      <c r="AA14" s="6">
        <f>IF(ISNUMBER(Data!AD13),_xlfn.RANK.AVG(Odchylky!AA14,Odchylky!$B14:$AO14),"")</f>
        <v>14</v>
      </c>
      <c r="AB14" s="6">
        <f>IF(ISNUMBER(Data!AE13),_xlfn.RANK.AVG(Odchylky!AB14,Odchylky!$B14:$AO14),"")</f>
        <v>15</v>
      </c>
      <c r="AC14" s="6">
        <f>IF(ISNUMBER(Data!AF13),_xlfn.RANK.AVG(Odchylky!AC14,Odchylky!$B14:$AO14),"")</f>
        <v>9</v>
      </c>
      <c r="AD14" s="6">
        <f>IF(ISNUMBER(Data!AG13),_xlfn.RANK.AVG(Odchylky!AD14,Odchylky!$B14:$AO14),"")</f>
        <v>31.5</v>
      </c>
      <c r="AE14" s="6">
        <f>IF(ISNUMBER(Data!AH13),_xlfn.RANK.AVG(Odchylky!AE14,Odchylky!$B14:$AO14),"")</f>
        <v>19.5</v>
      </c>
      <c r="AF14" s="6">
        <f>IF(ISNUMBER(Data!AI13),_xlfn.RANK.AVG(Odchylky!AF14,Odchylky!$B14:$AO14),"")</f>
        <v>5</v>
      </c>
      <c r="AG14" s="6">
        <f>IF(ISNUMBER(Data!AJ13),_xlfn.RANK.AVG(Odchylky!AG14,Odchylky!$B14:$AO14),"")</f>
        <v>1</v>
      </c>
      <c r="AH14" s="7">
        <f>IF(ISNUMBER(Data!AK13),_xlfn.RANK.AVG(Odchylky!AH14,Odchylky!$B14:$AO14),"")</f>
        <v>29</v>
      </c>
    </row>
    <row r="15" spans="1:34" x14ac:dyDescent="0.25">
      <c r="A15" s="54" t="s">
        <v>57</v>
      </c>
      <c r="B15" s="51">
        <f>IF(ISNUMBER(Data!E14),_xlfn.RANK.AVG(Odchylky!B15,Odchylky!$B15:$AO15),"")</f>
        <v>24</v>
      </c>
      <c r="C15" s="6">
        <f>IF(ISNUMBER(Data!F14),_xlfn.RANK.AVG(Odchylky!C15,Odchylky!$B15:$AO15),"")</f>
        <v>8.5</v>
      </c>
      <c r="D15" s="6">
        <f>IF(ISNUMBER(Data!G14),_xlfn.RANK.AVG(Odchylky!D15,Odchylky!$B15:$AO15),"")</f>
        <v>12</v>
      </c>
      <c r="E15" s="6">
        <f>IF(ISNUMBER(Data!H14),_xlfn.RANK.AVG(Odchylky!E15,Odchylky!$B15:$AO15),"")</f>
        <v>3</v>
      </c>
      <c r="F15" s="6">
        <f>IF(ISNUMBER(Data!I14),_xlfn.RANK.AVG(Odchylky!F15,Odchylky!$B15:$AO15),"")</f>
        <v>8.5</v>
      </c>
      <c r="G15" s="6">
        <f>IF(ISNUMBER(Data!J14),_xlfn.RANK.AVG(Odchylky!G15,Odchylky!$B15:$AO15),"")</f>
        <v>14</v>
      </c>
      <c r="H15" s="6">
        <f>IF(ISNUMBER(Data!K14),_xlfn.RANK.AVG(Odchylky!H15,Odchylky!$B15:$AO15),"")</f>
        <v>19.5</v>
      </c>
      <c r="I15" s="6">
        <f>IF(ISNUMBER(Data!L14),_xlfn.RANK.AVG(Odchylky!I15,Odchylky!$B15:$AO15),"")</f>
        <v>15</v>
      </c>
      <c r="J15" s="6">
        <f>IF(ISNUMBER(Data!M14),_xlfn.RANK.AVG(Odchylky!J15,Odchylky!$B15:$AO15),"")</f>
        <v>31</v>
      </c>
      <c r="K15" s="6">
        <f>IF(ISNUMBER(Data!N14),_xlfn.RANK.AVG(Odchylky!K15,Odchylky!$B15:$AO15),"")</f>
        <v>5</v>
      </c>
      <c r="L15" s="6">
        <f>IF(ISNUMBER(Data!O14),_xlfn.RANK.AVG(Odchylky!L15,Odchylky!$B15:$AO15),"")</f>
        <v>8.5</v>
      </c>
      <c r="M15" s="6">
        <f>IF(ISNUMBER(Data!P14),_xlfn.RANK.AVG(Odchylky!M15,Odchylky!$B15:$AO15),"")</f>
        <v>2</v>
      </c>
      <c r="N15" s="6">
        <f>IF(ISNUMBER(Data!Q14),_xlfn.RANK.AVG(Odchylky!N15,Odchylky!$B15:$AO15),"")</f>
        <v>33</v>
      </c>
      <c r="O15" s="6">
        <f>IF(ISNUMBER(Data!R14),_xlfn.RANK.AVG(Odchylky!O15,Odchylky!$B15:$AO15),"")</f>
        <v>26.5</v>
      </c>
      <c r="P15" s="6">
        <f>IF(ISNUMBER(Data!S14),_xlfn.RANK.AVG(Odchylky!P15,Odchylky!$B15:$AO15),"")</f>
        <v>19.5</v>
      </c>
      <c r="Q15" s="6">
        <f>IF(ISNUMBER(Data!T14),_xlfn.RANK.AVG(Odchylky!Q15,Odchylky!$B15:$AO15),"")</f>
        <v>29</v>
      </c>
      <c r="R15" s="6">
        <f>IF(ISNUMBER(Data!U14),_xlfn.RANK.AVG(Odchylky!R15,Odchylky!$B15:$AO15),"")</f>
        <v>16</v>
      </c>
      <c r="S15" s="6">
        <f>IF(ISNUMBER(Data!V14),_xlfn.RANK.AVG(Odchylky!S15,Odchylky!$B15:$AO15),"")</f>
        <v>31</v>
      </c>
      <c r="T15" s="6">
        <f>IF(ISNUMBER(Data!W14),_xlfn.RANK.AVG(Odchylky!T15,Odchylky!$B15:$AO15),"")</f>
        <v>31</v>
      </c>
      <c r="U15" s="6">
        <f>IF(ISNUMBER(Data!X14),_xlfn.RANK.AVG(Odchylky!U15,Odchylky!$B15:$AO15),"")</f>
        <v>8.5</v>
      </c>
      <c r="V15" s="6">
        <f>IF(ISNUMBER(Data!Y14),_xlfn.RANK.AVG(Odchylky!V15,Odchylky!$B15:$AO15),"")</f>
        <v>28</v>
      </c>
      <c r="W15" s="6">
        <f>IF(ISNUMBER(Data!Z14),_xlfn.RANK.AVG(Odchylky!W15,Odchylky!$B15:$AO15),"")</f>
        <v>12</v>
      </c>
      <c r="X15" s="6">
        <f>IF(ISNUMBER(Data!AA14),_xlfn.RANK.AVG(Odchylky!X15,Odchylky!$B15:$AO15),"")</f>
        <v>23</v>
      </c>
      <c r="Y15" s="6">
        <f>IF(ISNUMBER(Data!AB14),_xlfn.RANK.AVG(Odchylky!Y15,Odchylky!$B15:$AO15),"")</f>
        <v>1</v>
      </c>
      <c r="Z15" s="6">
        <f>IF(ISNUMBER(Data!AC14),_xlfn.RANK.AVG(Odchylky!Z15,Odchylky!$B15:$AO15),"")</f>
        <v>6</v>
      </c>
      <c r="AA15" s="6">
        <f>IF(ISNUMBER(Data!AD14),_xlfn.RANK.AVG(Odchylky!AA15,Odchylky!$B15:$AO15),"")</f>
        <v>22</v>
      </c>
      <c r="AB15" s="6">
        <f>IF(ISNUMBER(Data!AE14),_xlfn.RANK.AVG(Odchylky!AB15,Odchylky!$B15:$AO15),"")</f>
        <v>4</v>
      </c>
      <c r="AC15" s="6">
        <f>IF(ISNUMBER(Data!AF14),_xlfn.RANK.AVG(Odchylky!AC15,Odchylky!$B15:$AO15),"")</f>
        <v>25</v>
      </c>
      <c r="AD15" s="6">
        <f>IF(ISNUMBER(Data!AG14),_xlfn.RANK.AVG(Odchylky!AD15,Odchylky!$B15:$AO15),"")</f>
        <v>12</v>
      </c>
      <c r="AE15" s="6">
        <f>IF(ISNUMBER(Data!AH14),_xlfn.RANK.AVG(Odchylky!AE15,Odchylky!$B15:$AO15),"")</f>
        <v>17</v>
      </c>
      <c r="AF15" s="6">
        <f>IF(ISNUMBER(Data!AI14),_xlfn.RANK.AVG(Odchylky!AF15,Odchylky!$B15:$AO15),"")</f>
        <v>26.5</v>
      </c>
      <c r="AG15" s="6">
        <f>IF(ISNUMBER(Data!AJ14),_xlfn.RANK.AVG(Odchylky!AG15,Odchylky!$B15:$AO15),"")</f>
        <v>19.5</v>
      </c>
      <c r="AH15" s="7">
        <f>IF(ISNUMBER(Data!AK14),_xlfn.RANK.AVG(Odchylky!AH15,Odchylky!$B15:$AO15),"")</f>
        <v>19.5</v>
      </c>
    </row>
    <row r="16" spans="1:34" x14ac:dyDescent="0.25">
      <c r="A16" s="54" t="s">
        <v>59</v>
      </c>
      <c r="B16" s="51">
        <f>IF(ISNUMBER(Data!E15),_xlfn.RANK.AVG(Odchylky!B16,Odchylky!$B16:$AO16),"")</f>
        <v>19</v>
      </c>
      <c r="C16" s="6">
        <f>IF(ISNUMBER(Data!F15),_xlfn.RANK.AVG(Odchylky!C16,Odchylky!$B16:$AO16),"")</f>
        <v>13</v>
      </c>
      <c r="D16" s="6">
        <f>IF(ISNUMBER(Data!G15),_xlfn.RANK.AVG(Odchylky!D16,Odchylky!$B16:$AO16),"")</f>
        <v>26</v>
      </c>
      <c r="E16" s="6">
        <f>IF(ISNUMBER(Data!H15),_xlfn.RANK.AVG(Odchylky!E16,Odchylky!$B16:$AO16),"")</f>
        <v>4</v>
      </c>
      <c r="F16" s="6">
        <f>IF(ISNUMBER(Data!I15),_xlfn.RANK.AVG(Odchylky!F16,Odchylky!$B16:$AO16),"")</f>
        <v>27</v>
      </c>
      <c r="G16" s="6">
        <f>IF(ISNUMBER(Data!J15),_xlfn.RANK.AVG(Odchylky!G16,Odchylky!$B16:$AO16),"")</f>
        <v>31</v>
      </c>
      <c r="H16" s="6">
        <f>IF(ISNUMBER(Data!K15),_xlfn.RANK.AVG(Odchylky!H16,Odchylky!$B16:$AO16),"")</f>
        <v>29</v>
      </c>
      <c r="I16" s="6">
        <f>IF(ISNUMBER(Data!L15),_xlfn.RANK.AVG(Odchylky!I16,Odchylky!$B16:$AO16),"")</f>
        <v>8</v>
      </c>
      <c r="J16" s="6">
        <f>IF(ISNUMBER(Data!M15),_xlfn.RANK.AVG(Odchylky!J16,Odchylky!$B16:$AO16),"")</f>
        <v>15</v>
      </c>
      <c r="K16" s="6">
        <f>IF(ISNUMBER(Data!N15),_xlfn.RANK.AVG(Odchylky!K16,Odchylky!$B16:$AO16),"")</f>
        <v>18</v>
      </c>
      <c r="L16" s="6">
        <f>IF(ISNUMBER(Data!O15),_xlfn.RANK.AVG(Odchylky!L16,Odchylky!$B16:$AO16),"")</f>
        <v>9</v>
      </c>
      <c r="M16" s="6">
        <f>IF(ISNUMBER(Data!P15),_xlfn.RANK.AVG(Odchylky!M16,Odchylky!$B16:$AO16),"")</f>
        <v>5</v>
      </c>
      <c r="N16" s="6" t="str">
        <f>IF(ISNUMBER(Data!Q15),_xlfn.RANK.AVG(Odchylky!N16,Odchylky!$B16:$AO16),"")</f>
        <v/>
      </c>
      <c r="O16" s="6">
        <f>IF(ISNUMBER(Data!R15),_xlfn.RANK.AVG(Odchylky!O16,Odchylky!$B16:$AO16),"")</f>
        <v>12</v>
      </c>
      <c r="P16" s="6">
        <f>IF(ISNUMBER(Data!S15),_xlfn.RANK.AVG(Odchylky!P16,Odchylky!$B16:$AO16),"")</f>
        <v>10.5</v>
      </c>
      <c r="Q16" s="6">
        <f>IF(ISNUMBER(Data!T15),_xlfn.RANK.AVG(Odchylky!Q16,Odchylky!$B16:$AO16),"")</f>
        <v>25</v>
      </c>
      <c r="R16" s="6">
        <f>IF(ISNUMBER(Data!U15),_xlfn.RANK.AVG(Odchylky!R16,Odchylky!$B16:$AO16),"")</f>
        <v>14</v>
      </c>
      <c r="S16" s="6">
        <f>IF(ISNUMBER(Data!V15),_xlfn.RANK.AVG(Odchylky!S16,Odchylky!$B16:$AO16),"")</f>
        <v>6</v>
      </c>
      <c r="T16" s="6">
        <f>IF(ISNUMBER(Data!W15),_xlfn.RANK.AVG(Odchylky!T16,Odchylky!$B16:$AO16),"")</f>
        <v>32</v>
      </c>
      <c r="U16" s="6">
        <f>IF(ISNUMBER(Data!X15),_xlfn.RANK.AVG(Odchylky!U16,Odchylky!$B16:$AO16),"")</f>
        <v>16.5</v>
      </c>
      <c r="V16" s="6">
        <f>IF(ISNUMBER(Data!Y15),_xlfn.RANK.AVG(Odchylky!V16,Odchylky!$B16:$AO16),"")</f>
        <v>24</v>
      </c>
      <c r="W16" s="6">
        <f>IF(ISNUMBER(Data!Z15),_xlfn.RANK.AVG(Odchylky!W16,Odchylky!$B16:$AO16),"")</f>
        <v>2</v>
      </c>
      <c r="X16" s="6">
        <f>IF(ISNUMBER(Data!AA15),_xlfn.RANK.AVG(Odchylky!X16,Odchylky!$B16:$AO16),"")</f>
        <v>16.5</v>
      </c>
      <c r="Y16" s="6">
        <f>IF(ISNUMBER(Data!AB15),_xlfn.RANK.AVG(Odchylky!Y16,Odchylky!$B16:$AO16),"")</f>
        <v>30</v>
      </c>
      <c r="Z16" s="6">
        <f>IF(ISNUMBER(Data!AC15),_xlfn.RANK.AVG(Odchylky!Z16,Odchylky!$B16:$AO16),"")</f>
        <v>1</v>
      </c>
      <c r="AA16" s="6">
        <f>IF(ISNUMBER(Data!AD15),_xlfn.RANK.AVG(Odchylky!AA16,Odchylky!$B16:$AO16),"")</f>
        <v>28</v>
      </c>
      <c r="AB16" s="6">
        <f>IF(ISNUMBER(Data!AE15),_xlfn.RANK.AVG(Odchylky!AB16,Odchylky!$B16:$AO16),"")</f>
        <v>22</v>
      </c>
      <c r="AC16" s="6">
        <f>IF(ISNUMBER(Data!AF15),_xlfn.RANK.AVG(Odchylky!AC16,Odchylky!$B16:$AO16),"")</f>
        <v>7</v>
      </c>
      <c r="AD16" s="6">
        <f>IF(ISNUMBER(Data!AG15),_xlfn.RANK.AVG(Odchylky!AD16,Odchylky!$B16:$AO16),"")</f>
        <v>10.5</v>
      </c>
      <c r="AE16" s="6">
        <f>IF(ISNUMBER(Data!AH15),_xlfn.RANK.AVG(Odchylky!AE16,Odchylky!$B16:$AO16),"")</f>
        <v>21</v>
      </c>
      <c r="AF16" s="6">
        <f>IF(ISNUMBER(Data!AI15),_xlfn.RANK.AVG(Odchylky!AF16,Odchylky!$B16:$AO16),"")</f>
        <v>20</v>
      </c>
      <c r="AG16" s="6">
        <f>IF(ISNUMBER(Data!AJ15),_xlfn.RANK.AVG(Odchylky!AG16,Odchylky!$B16:$AO16),"")</f>
        <v>23</v>
      </c>
      <c r="AH16" s="7">
        <f>IF(ISNUMBER(Data!AK15),_xlfn.RANK.AVG(Odchylky!AH16,Odchylky!$B16:$AO16),"")</f>
        <v>3</v>
      </c>
    </row>
    <row r="17" spans="1:34" x14ac:dyDescent="0.25">
      <c r="A17" s="54" t="s">
        <v>61</v>
      </c>
      <c r="B17" s="51">
        <f>IF(ISNUMBER(Data!E16),_xlfn.RANK.AVG(Odchylky!B17,Odchylky!$B17:$AO17),"")</f>
        <v>31</v>
      </c>
      <c r="C17" s="6">
        <f>IF(ISNUMBER(Data!F16),_xlfn.RANK.AVG(Odchylky!C17,Odchylky!$B17:$AO17),"")</f>
        <v>11.5</v>
      </c>
      <c r="D17" s="6">
        <f>IF(ISNUMBER(Data!G16),_xlfn.RANK.AVG(Odchylky!D17,Odchylky!$B17:$AO17),"")</f>
        <v>26.5</v>
      </c>
      <c r="E17" s="6">
        <f>IF(ISNUMBER(Data!H16),_xlfn.RANK.AVG(Odchylky!E17,Odchylky!$B17:$AO17),"")</f>
        <v>23.5</v>
      </c>
      <c r="F17" s="6">
        <f>IF(ISNUMBER(Data!I16),_xlfn.RANK.AVG(Odchylky!F17,Odchylky!$B17:$AO17),"")</f>
        <v>31</v>
      </c>
      <c r="G17" s="6">
        <f>IF(ISNUMBER(Data!J16),_xlfn.RANK.AVG(Odchylky!G17,Odchylky!$B17:$AO17),"")</f>
        <v>22</v>
      </c>
      <c r="H17" s="6">
        <f>IF(ISNUMBER(Data!K16),_xlfn.RANK.AVG(Odchylky!H17,Odchylky!$B17:$AO17),"")</f>
        <v>4</v>
      </c>
      <c r="I17" s="6">
        <f>IF(ISNUMBER(Data!L16),_xlfn.RANK.AVG(Odchylky!I17,Odchylky!$B17:$AO17),"")</f>
        <v>7</v>
      </c>
      <c r="J17" s="6">
        <f>IF(ISNUMBER(Data!M16),_xlfn.RANK.AVG(Odchylky!J17,Odchylky!$B17:$AO17),"")</f>
        <v>5</v>
      </c>
      <c r="K17" s="6">
        <f>IF(ISNUMBER(Data!N16),_xlfn.RANK.AVG(Odchylky!K17,Odchylky!$B17:$AO17),"")</f>
        <v>2</v>
      </c>
      <c r="L17" s="6">
        <f>IF(ISNUMBER(Data!O16),_xlfn.RANK.AVG(Odchylky!L17,Odchylky!$B17:$AO17),"")</f>
        <v>3</v>
      </c>
      <c r="M17" s="6">
        <f>IF(ISNUMBER(Data!P16),_xlfn.RANK.AVG(Odchylky!M17,Odchylky!$B17:$AO17),"")</f>
        <v>31</v>
      </c>
      <c r="N17" s="6">
        <f>IF(ISNUMBER(Data!Q16),_xlfn.RANK.AVG(Odchylky!N17,Odchylky!$B17:$AO17),"")</f>
        <v>15.5</v>
      </c>
      <c r="O17" s="6">
        <f>IF(ISNUMBER(Data!R16),_xlfn.RANK.AVG(Odchylky!O17,Odchylky!$B17:$AO17),"")</f>
        <v>20</v>
      </c>
      <c r="P17" s="6">
        <f>IF(ISNUMBER(Data!S16),_xlfn.RANK.AVG(Odchylky!P17,Odchylky!$B17:$AO17),"")</f>
        <v>26.5</v>
      </c>
      <c r="Q17" s="6">
        <f>IF(ISNUMBER(Data!T16),_xlfn.RANK.AVG(Odchylky!Q17,Odchylky!$B17:$AO17),"")</f>
        <v>26.5</v>
      </c>
      <c r="R17" s="6">
        <f>IF(ISNUMBER(Data!U16),_xlfn.RANK.AVG(Odchylky!R17,Odchylky!$B17:$AO17),"")</f>
        <v>6</v>
      </c>
      <c r="S17" s="6">
        <f>IF(ISNUMBER(Data!V16),_xlfn.RANK.AVG(Odchylky!S17,Odchylky!$B17:$AO17),"")</f>
        <v>15.5</v>
      </c>
      <c r="T17" s="6">
        <f>IF(ISNUMBER(Data!W16),_xlfn.RANK.AVG(Odchylky!T17,Odchylky!$B17:$AO17),"")</f>
        <v>15.5</v>
      </c>
      <c r="U17" s="6">
        <f>IF(ISNUMBER(Data!X16),_xlfn.RANK.AVG(Odchylky!U17,Odchylky!$B17:$AO17),"")</f>
        <v>8</v>
      </c>
      <c r="V17" s="6">
        <f>IF(ISNUMBER(Data!Y16),_xlfn.RANK.AVG(Odchylky!V17,Odchylky!$B17:$AO17),"")</f>
        <v>1</v>
      </c>
      <c r="W17" s="6">
        <f>IF(ISNUMBER(Data!Z16),_xlfn.RANK.AVG(Odchylky!W17,Odchylky!$B17:$AO17),"")</f>
        <v>26.5</v>
      </c>
      <c r="X17" s="6">
        <f>IF(ISNUMBER(Data!AA16),_xlfn.RANK.AVG(Odchylky!X17,Odchylky!$B17:$AO17),"")</f>
        <v>19</v>
      </c>
      <c r="Y17" s="6">
        <f>IF(ISNUMBER(Data!AB16),_xlfn.RANK.AVG(Odchylky!Y17,Odchylky!$B17:$AO17),"")</f>
        <v>23.5</v>
      </c>
      <c r="Z17" s="6">
        <f>IF(ISNUMBER(Data!AC16),_xlfn.RANK.AVG(Odchylky!Z17,Odchylky!$B17:$AO17),"")</f>
        <v>9</v>
      </c>
      <c r="AA17" s="6">
        <f>IF(ISNUMBER(Data!AD16),_xlfn.RANK.AVG(Odchylky!AA17,Odchylky!$B17:$AO17),"")</f>
        <v>10</v>
      </c>
      <c r="AB17" s="6">
        <f>IF(ISNUMBER(Data!AE16),_xlfn.RANK.AVG(Odchylky!AB17,Odchylky!$B17:$AO17),"")</f>
        <v>11.5</v>
      </c>
      <c r="AC17" s="6">
        <f>IF(ISNUMBER(Data!AF16),_xlfn.RANK.AVG(Odchylky!AC17,Odchylky!$B17:$AO17),"")</f>
        <v>18</v>
      </c>
      <c r="AD17" s="6">
        <f>IF(ISNUMBER(Data!AG16),_xlfn.RANK.AVG(Odchylky!AD17,Odchylky!$B17:$AO17),"")</f>
        <v>15.5</v>
      </c>
      <c r="AE17" s="6">
        <f>IF(ISNUMBER(Data!AH16),_xlfn.RANK.AVG(Odchylky!AE17,Odchylky!$B17:$AO17),"")</f>
        <v>21</v>
      </c>
      <c r="AF17" s="6">
        <f>IF(ISNUMBER(Data!AI16),_xlfn.RANK.AVG(Odchylky!AF17,Odchylky!$B17:$AO17),"")</f>
        <v>31</v>
      </c>
      <c r="AG17" s="6">
        <f>IF(ISNUMBER(Data!AJ16),_xlfn.RANK.AVG(Odchylky!AG17,Odchylky!$B17:$AO17),"")</f>
        <v>13</v>
      </c>
      <c r="AH17" s="7">
        <f>IF(ISNUMBER(Data!AK16),_xlfn.RANK.AVG(Odchylky!AH17,Odchylky!$B17:$AO17),"")</f>
        <v>31</v>
      </c>
    </row>
    <row r="18" spans="1:34" x14ac:dyDescent="0.25">
      <c r="A18" s="54" t="s">
        <v>63</v>
      </c>
      <c r="B18" s="51">
        <f>IF(ISNUMBER(Data!E17),_xlfn.RANK.AVG(Odchylky!B18,Odchylky!$B18:$AO18),"")</f>
        <v>31</v>
      </c>
      <c r="C18" s="6">
        <f>IF(ISNUMBER(Data!F17),_xlfn.RANK.AVG(Odchylky!C18,Odchylky!$B18:$AO18),"")</f>
        <v>27</v>
      </c>
      <c r="D18" s="6">
        <f>IF(ISNUMBER(Data!G17),_xlfn.RANK.AVG(Odchylky!D18,Odchylky!$B18:$AO18),"")</f>
        <v>24.5</v>
      </c>
      <c r="E18" s="6">
        <f>IF(ISNUMBER(Data!H17),_xlfn.RANK.AVG(Odchylky!E18,Odchylky!$B18:$AO18),"")</f>
        <v>4</v>
      </c>
      <c r="F18" s="6">
        <f>IF(ISNUMBER(Data!I17),_xlfn.RANK.AVG(Odchylky!F18,Odchylky!$B18:$AO18),"")</f>
        <v>6.5</v>
      </c>
      <c r="G18" s="6">
        <f>IF(ISNUMBER(Data!J17),_xlfn.RANK.AVG(Odchylky!G18,Odchylky!$B18:$AO18),"")</f>
        <v>2</v>
      </c>
      <c r="H18" s="6">
        <f>IF(ISNUMBER(Data!K17),_xlfn.RANK.AVG(Odchylky!H18,Odchylky!$B18:$AO18),"")</f>
        <v>29</v>
      </c>
      <c r="I18" s="6">
        <f>IF(ISNUMBER(Data!L17),_xlfn.RANK.AVG(Odchylky!I18,Odchylky!$B18:$AO18),"")</f>
        <v>21</v>
      </c>
      <c r="J18" s="6">
        <f>IF(ISNUMBER(Data!M17),_xlfn.RANK.AVG(Odchylky!J18,Odchylky!$B18:$AO18),"")</f>
        <v>20</v>
      </c>
      <c r="K18" s="6">
        <f>IF(ISNUMBER(Data!N17),_xlfn.RANK.AVG(Odchylky!K18,Odchylky!$B18:$AO18),"")</f>
        <v>32</v>
      </c>
      <c r="L18" s="6">
        <f>IF(ISNUMBER(Data!O17),_xlfn.RANK.AVG(Odchylky!L18,Odchylky!$B18:$AO18),"")</f>
        <v>33</v>
      </c>
      <c r="M18" s="6">
        <f>IF(ISNUMBER(Data!P17),_xlfn.RANK.AVG(Odchylky!M18,Odchylky!$B18:$AO18),"")</f>
        <v>24.5</v>
      </c>
      <c r="N18" s="6">
        <f>IF(ISNUMBER(Data!Q17),_xlfn.RANK.AVG(Odchylky!N18,Odchylky!$B18:$AO18),"")</f>
        <v>14</v>
      </c>
      <c r="O18" s="6">
        <f>IF(ISNUMBER(Data!R17),_xlfn.RANK.AVG(Odchylky!O18,Odchylky!$B18:$AO18),"")</f>
        <v>8</v>
      </c>
      <c r="P18" s="6">
        <f>IF(ISNUMBER(Data!S17),_xlfn.RANK.AVG(Odchylky!P18,Odchylky!$B18:$AO18),"")</f>
        <v>1</v>
      </c>
      <c r="Q18" s="6">
        <f>IF(ISNUMBER(Data!T17),_xlfn.RANK.AVG(Odchylky!Q18,Odchylky!$B18:$AO18),"")</f>
        <v>19</v>
      </c>
      <c r="R18" s="6">
        <f>IF(ISNUMBER(Data!U17),_xlfn.RANK.AVG(Odchylky!R18,Odchylky!$B18:$AO18),"")</f>
        <v>5</v>
      </c>
      <c r="S18" s="6">
        <f>IF(ISNUMBER(Data!V17),_xlfn.RANK.AVG(Odchylky!S18,Odchylky!$B18:$AO18),"")</f>
        <v>22</v>
      </c>
      <c r="T18" s="6">
        <f>IF(ISNUMBER(Data!W17),_xlfn.RANK.AVG(Odchylky!T18,Odchylky!$B18:$AO18),"")</f>
        <v>6.5</v>
      </c>
      <c r="U18" s="6">
        <f>IF(ISNUMBER(Data!X17),_xlfn.RANK.AVG(Odchylky!U18,Odchylky!$B18:$AO18),"")</f>
        <v>10.5</v>
      </c>
      <c r="V18" s="6">
        <f>IF(ISNUMBER(Data!Y17),_xlfn.RANK.AVG(Odchylky!V18,Odchylky!$B18:$AO18),"")</f>
        <v>26</v>
      </c>
      <c r="W18" s="6">
        <f>IF(ISNUMBER(Data!Z17),_xlfn.RANK.AVG(Odchylky!W18,Odchylky!$B18:$AO18),"")</f>
        <v>17</v>
      </c>
      <c r="X18" s="6">
        <f>IF(ISNUMBER(Data!AA17),_xlfn.RANK.AVG(Odchylky!X18,Odchylky!$B18:$AO18),"")</f>
        <v>13</v>
      </c>
      <c r="Y18" s="6">
        <f>IF(ISNUMBER(Data!AB17),_xlfn.RANK.AVG(Odchylky!Y18,Odchylky!$B18:$AO18),"")</f>
        <v>15</v>
      </c>
      <c r="Z18" s="6">
        <f>IF(ISNUMBER(Data!AC17),_xlfn.RANK.AVG(Odchylky!Z18,Odchylky!$B18:$AO18),"")</f>
        <v>10.5</v>
      </c>
      <c r="AA18" s="6">
        <f>IF(ISNUMBER(Data!AD17),_xlfn.RANK.AVG(Odchylky!AA18,Odchylky!$B18:$AO18),"")</f>
        <v>28</v>
      </c>
      <c r="AB18" s="6">
        <f>IF(ISNUMBER(Data!AE17),_xlfn.RANK.AVG(Odchylky!AB18,Odchylky!$B18:$AO18),"")</f>
        <v>17</v>
      </c>
      <c r="AC18" s="6">
        <f>IF(ISNUMBER(Data!AF17),_xlfn.RANK.AVG(Odchylky!AC18,Odchylky!$B18:$AO18),"")</f>
        <v>23</v>
      </c>
      <c r="AD18" s="6">
        <f>IF(ISNUMBER(Data!AG17),_xlfn.RANK.AVG(Odchylky!AD18,Odchylky!$B18:$AO18),"")</f>
        <v>30</v>
      </c>
      <c r="AE18" s="6">
        <f>IF(ISNUMBER(Data!AH17),_xlfn.RANK.AVG(Odchylky!AE18,Odchylky!$B18:$AO18),"")</f>
        <v>9</v>
      </c>
      <c r="AF18" s="6">
        <f>IF(ISNUMBER(Data!AI17),_xlfn.RANK.AVG(Odchylky!AF18,Odchylky!$B18:$AO18),"")</f>
        <v>12</v>
      </c>
      <c r="AG18" s="6">
        <f>IF(ISNUMBER(Data!AJ17),_xlfn.RANK.AVG(Odchylky!AG18,Odchylky!$B18:$AO18),"")</f>
        <v>17</v>
      </c>
      <c r="AH18" s="7">
        <f>IF(ISNUMBER(Data!AK17),_xlfn.RANK.AVG(Odchylky!AH18,Odchylky!$B18:$AO18),"")</f>
        <v>3</v>
      </c>
    </row>
    <row r="19" spans="1:34" x14ac:dyDescent="0.25">
      <c r="A19" s="54" t="s">
        <v>65</v>
      </c>
      <c r="B19" s="51">
        <f>IF(ISNUMBER(Data!E18),_xlfn.RANK.AVG(Odchylky!B19,Odchylky!$B19:$AO19),"")</f>
        <v>13</v>
      </c>
      <c r="C19" s="6">
        <f>IF(ISNUMBER(Data!F18),_xlfn.RANK.AVG(Odchylky!C19,Odchylky!$B19:$AO19),"")</f>
        <v>10</v>
      </c>
      <c r="D19" s="6">
        <f>IF(ISNUMBER(Data!G18),_xlfn.RANK.AVG(Odchylky!D19,Odchylky!$B19:$AO19),"")</f>
        <v>20</v>
      </c>
      <c r="E19" s="6">
        <f>IF(ISNUMBER(Data!H18),_xlfn.RANK.AVG(Odchylky!E19,Odchylky!$B19:$AO19),"")</f>
        <v>21.5</v>
      </c>
      <c r="F19" s="6">
        <f>IF(ISNUMBER(Data!I18),_xlfn.RANK.AVG(Odchylky!F19,Odchylky!$B19:$AO19),"")</f>
        <v>17.5</v>
      </c>
      <c r="G19" s="6">
        <f>IF(ISNUMBER(Data!J18),_xlfn.RANK.AVG(Odchylky!G19,Odchylky!$B19:$AO19),"")</f>
        <v>9</v>
      </c>
      <c r="H19" s="6">
        <f>IF(ISNUMBER(Data!K18),_xlfn.RANK.AVG(Odchylky!H19,Odchylky!$B19:$AO19),"")</f>
        <v>12</v>
      </c>
      <c r="I19" s="6">
        <f>IF(ISNUMBER(Data!L18),_xlfn.RANK.AVG(Odchylky!I19,Odchylky!$B19:$AO19),"")</f>
        <v>19</v>
      </c>
      <c r="J19" s="6">
        <f>IF(ISNUMBER(Data!M18),_xlfn.RANK.AVG(Odchylky!J19,Odchylky!$B19:$AO19),"")</f>
        <v>14.5</v>
      </c>
      <c r="K19" s="6">
        <f>IF(ISNUMBER(Data!N18),_xlfn.RANK.AVG(Odchylky!K19,Odchylky!$B19:$AO19),"")</f>
        <v>16</v>
      </c>
      <c r="L19" s="6">
        <f>IF(ISNUMBER(Data!O18),_xlfn.RANK.AVG(Odchylky!L19,Odchylky!$B19:$AO19),"")</f>
        <v>17.5</v>
      </c>
      <c r="M19" s="6">
        <f>IF(ISNUMBER(Data!P18),_xlfn.RANK.AVG(Odchylky!M19,Odchylky!$B19:$AO19),"")</f>
        <v>27</v>
      </c>
      <c r="N19" s="6">
        <f>IF(ISNUMBER(Data!Q18),_xlfn.RANK.AVG(Odchylky!N19,Odchylky!$B19:$AO19),"")</f>
        <v>27</v>
      </c>
      <c r="O19" s="6">
        <f>IF(ISNUMBER(Data!R18),_xlfn.RANK.AVG(Odchylky!O19,Odchylky!$B19:$AO19),"")</f>
        <v>27</v>
      </c>
      <c r="P19" s="6">
        <f>IF(ISNUMBER(Data!S18),_xlfn.RANK.AVG(Odchylky!P19,Odchylky!$B19:$AO19),"")</f>
        <v>3</v>
      </c>
      <c r="Q19" s="6">
        <f>IF(ISNUMBER(Data!T18),_xlfn.RANK.AVG(Odchylky!Q19,Odchylky!$B19:$AO19),"")</f>
        <v>27</v>
      </c>
      <c r="R19" s="6">
        <f>IF(ISNUMBER(Data!U18),_xlfn.RANK.AVG(Odchylky!R19,Odchylky!$B19:$AO19),"")</f>
        <v>23</v>
      </c>
      <c r="S19" s="6">
        <f>IF(ISNUMBER(Data!V18),_xlfn.RANK.AVG(Odchylky!S19,Odchylky!$B19:$AO19),"")</f>
        <v>27</v>
      </c>
      <c r="T19" s="6" t="str">
        <f>IF(ISNUMBER(Data!W18),_xlfn.RANK.AVG(Odchylky!T19,Odchylky!$B19:$AO19),"")</f>
        <v/>
      </c>
      <c r="U19" s="6">
        <f>IF(ISNUMBER(Data!X18),_xlfn.RANK.AVG(Odchylky!U19,Odchylky!$B19:$AO19),"")</f>
        <v>27</v>
      </c>
      <c r="V19" s="6">
        <f>IF(ISNUMBER(Data!Y18),_xlfn.RANK.AVG(Odchylky!V19,Odchylky!$B19:$AO19),"")</f>
        <v>27</v>
      </c>
      <c r="W19" s="6">
        <f>IF(ISNUMBER(Data!Z18),_xlfn.RANK.AVG(Odchylky!W19,Odchylky!$B19:$AO19),"")</f>
        <v>7</v>
      </c>
      <c r="X19" s="6" t="str">
        <f>IF(ISNUMBER(Data!AA18),_xlfn.RANK.AVG(Odchylky!X19,Odchylky!$B19:$AO19),"")</f>
        <v/>
      </c>
      <c r="Y19" s="6" t="str">
        <f>IF(ISNUMBER(Data!AB18),_xlfn.RANK.AVG(Odchylky!Y19,Odchylky!$B19:$AO19),"")</f>
        <v/>
      </c>
      <c r="Z19" s="6">
        <f>IF(ISNUMBER(Data!AC18),_xlfn.RANK.AVG(Odchylky!Z19,Odchylky!$B19:$AO19),"")</f>
        <v>8</v>
      </c>
      <c r="AA19" s="6">
        <f>IF(ISNUMBER(Data!AD18),_xlfn.RANK.AVG(Odchylky!AA19,Odchylky!$B19:$AO19),"")</f>
        <v>11</v>
      </c>
      <c r="AB19" s="6">
        <f>IF(ISNUMBER(Data!AE18),_xlfn.RANK.AVG(Odchylky!AB19,Odchylky!$B19:$AO19),"")</f>
        <v>1</v>
      </c>
      <c r="AC19" s="6">
        <f>IF(ISNUMBER(Data!AF18),_xlfn.RANK.AVG(Odchylky!AC19,Odchylky!$B19:$AO19),"")</f>
        <v>21.5</v>
      </c>
      <c r="AD19" s="6">
        <f>IF(ISNUMBER(Data!AG18),_xlfn.RANK.AVG(Odchylky!AD19,Odchylky!$B19:$AO19),"")</f>
        <v>4.5</v>
      </c>
      <c r="AE19" s="6">
        <f>IF(ISNUMBER(Data!AH18),_xlfn.RANK.AVG(Odchylky!AE19,Odchylky!$B19:$AO19),"")</f>
        <v>4.5</v>
      </c>
      <c r="AF19" s="6">
        <f>IF(ISNUMBER(Data!AI18),_xlfn.RANK.AVG(Odchylky!AF19,Odchylky!$B19:$AO19),"")</f>
        <v>2</v>
      </c>
      <c r="AG19" s="6">
        <f>IF(ISNUMBER(Data!AJ18),_xlfn.RANK.AVG(Odchylky!AG19,Odchylky!$B19:$AO19),"")</f>
        <v>6</v>
      </c>
      <c r="AH19" s="7">
        <f>IF(ISNUMBER(Data!AK18),_xlfn.RANK.AVG(Odchylky!AH19,Odchylky!$B19:$AO19),"")</f>
        <v>14.5</v>
      </c>
    </row>
    <row r="20" spans="1:34" x14ac:dyDescent="0.25">
      <c r="A20" s="54" t="s">
        <v>68</v>
      </c>
      <c r="B20" s="51">
        <f>IF(ISNUMBER(Data!E19),_xlfn.RANK.AVG(Odchylky!B20,Odchylky!$B20:$AO20),"")</f>
        <v>26</v>
      </c>
      <c r="C20" s="6">
        <f>IF(ISNUMBER(Data!F19),_xlfn.RANK.AVG(Odchylky!C20,Odchylky!$B20:$AO20),"")</f>
        <v>6</v>
      </c>
      <c r="D20" s="6">
        <f>IF(ISNUMBER(Data!G19),_xlfn.RANK.AVG(Odchylky!D20,Odchylky!$B20:$AO20),"")</f>
        <v>19</v>
      </c>
      <c r="E20" s="6">
        <f>IF(ISNUMBER(Data!H19),_xlfn.RANK.AVG(Odchylky!E20,Odchylky!$B20:$AO20),"")</f>
        <v>12</v>
      </c>
      <c r="F20" s="6">
        <f>IF(ISNUMBER(Data!I19),_xlfn.RANK.AVG(Odchylky!F20,Odchylky!$B20:$AO20),"")</f>
        <v>2</v>
      </c>
      <c r="G20" s="6">
        <f>IF(ISNUMBER(Data!J19),_xlfn.RANK.AVG(Odchylky!G20,Odchylky!$B20:$AO20),"")</f>
        <v>18</v>
      </c>
      <c r="H20" s="6">
        <f>IF(ISNUMBER(Data!K19),_xlfn.RANK.AVG(Odchylky!H20,Odchylky!$B20:$AO20),"")</f>
        <v>28</v>
      </c>
      <c r="I20" s="6">
        <f>IF(ISNUMBER(Data!L19),_xlfn.RANK.AVG(Odchylky!I20,Odchylky!$B20:$AO20),"")</f>
        <v>8</v>
      </c>
      <c r="J20" s="6">
        <f>IF(ISNUMBER(Data!M19),_xlfn.RANK.AVG(Odchylky!J20,Odchylky!$B20:$AO20),"")</f>
        <v>9</v>
      </c>
      <c r="K20" s="6">
        <f>IF(ISNUMBER(Data!N19),_xlfn.RANK.AVG(Odchylky!K20,Odchylky!$B20:$AO20),"")</f>
        <v>2</v>
      </c>
      <c r="L20" s="6">
        <f>IF(ISNUMBER(Data!O19),_xlfn.RANK.AVG(Odchylky!L20,Odchylky!$B20:$AO20),"")</f>
        <v>13</v>
      </c>
      <c r="M20" s="6" t="str">
        <f>IF(ISNUMBER(Data!P19),_xlfn.RANK.AVG(Odchylky!M20,Odchylky!$B20:$AO20),"")</f>
        <v/>
      </c>
      <c r="N20" s="6">
        <f>IF(ISNUMBER(Data!Q19),_xlfn.RANK.AVG(Odchylky!N20,Odchylky!$B20:$AO20),"")</f>
        <v>23.5</v>
      </c>
      <c r="O20" s="6">
        <f>IF(ISNUMBER(Data!R19),_xlfn.RANK.AVG(Odchylky!O20,Odchylky!$B20:$AO20),"")</f>
        <v>21</v>
      </c>
      <c r="P20" s="6">
        <f>IF(ISNUMBER(Data!S19),_xlfn.RANK.AVG(Odchylky!P20,Odchylky!$B20:$AO20),"")</f>
        <v>2</v>
      </c>
      <c r="Q20" s="6">
        <f>IF(ISNUMBER(Data!T19),_xlfn.RANK.AVG(Odchylky!Q20,Odchylky!$B20:$AO20),"")</f>
        <v>20</v>
      </c>
      <c r="R20" s="6">
        <f>IF(ISNUMBER(Data!U19),_xlfn.RANK.AVG(Odchylky!R20,Odchylky!$B20:$AO20),"")</f>
        <v>17</v>
      </c>
      <c r="S20" s="6">
        <f>IF(ISNUMBER(Data!V19),_xlfn.RANK.AVG(Odchylky!S20,Odchylky!$B20:$AO20),"")</f>
        <v>10</v>
      </c>
      <c r="T20" s="6">
        <f>IF(ISNUMBER(Data!W19),_xlfn.RANK.AVG(Odchylky!T20,Odchylky!$B20:$AO20),"")</f>
        <v>16</v>
      </c>
      <c r="U20" s="6">
        <f>IF(ISNUMBER(Data!X19),_xlfn.RANK.AVG(Odchylky!U20,Odchylky!$B20:$AO20),"")</f>
        <v>26</v>
      </c>
      <c r="V20" s="6">
        <f>IF(ISNUMBER(Data!Y19),_xlfn.RANK.AVG(Odchylky!V20,Odchylky!$B20:$AO20),"")</f>
        <v>15</v>
      </c>
      <c r="W20" s="6">
        <f>IF(ISNUMBER(Data!Z19),_xlfn.RANK.AVG(Odchylky!W20,Odchylky!$B20:$AO20),"")</f>
        <v>7</v>
      </c>
      <c r="X20" s="6" t="str">
        <f>IF(ISNUMBER(Data!AA19),_xlfn.RANK.AVG(Odchylky!X20,Odchylky!$B20:$AO20),"")</f>
        <v/>
      </c>
      <c r="Y20" s="6">
        <f>IF(ISNUMBER(Data!AB19),_xlfn.RANK.AVG(Odchylky!Y20,Odchylky!$B20:$AO20),"")</f>
        <v>5</v>
      </c>
      <c r="Z20" s="6">
        <f>IF(ISNUMBER(Data!AC19),_xlfn.RANK.AVG(Odchylky!Z20,Odchylky!$B20:$AO20),"")</f>
        <v>4</v>
      </c>
      <c r="AA20" s="6">
        <f>IF(ISNUMBER(Data!AD19),_xlfn.RANK.AVG(Odchylky!AA20,Odchylky!$B20:$AO20),"")</f>
        <v>11</v>
      </c>
      <c r="AB20" s="6">
        <f>IF(ISNUMBER(Data!AE19),_xlfn.RANK.AVG(Odchylky!AB20,Odchylky!$B20:$AO20),"")</f>
        <v>30</v>
      </c>
      <c r="AC20" s="6">
        <f>IF(ISNUMBER(Data!AF19),_xlfn.RANK.AVG(Odchylky!AC20,Odchylky!$B20:$AO20),"")</f>
        <v>29</v>
      </c>
      <c r="AD20" s="6">
        <f>IF(ISNUMBER(Data!AG19),_xlfn.RANK.AVG(Odchylky!AD20,Odchylky!$B20:$AO20),"")</f>
        <v>14</v>
      </c>
      <c r="AE20" s="6">
        <f>IF(ISNUMBER(Data!AH19),_xlfn.RANK.AVG(Odchylky!AE20,Odchylky!$B20:$AO20),"")</f>
        <v>22</v>
      </c>
      <c r="AF20" s="6">
        <f>IF(ISNUMBER(Data!AI19),_xlfn.RANK.AVG(Odchylky!AF20,Odchylky!$B20:$AO20),"")</f>
        <v>23.5</v>
      </c>
      <c r="AG20" s="6">
        <f>IF(ISNUMBER(Data!AJ19),_xlfn.RANK.AVG(Odchylky!AG20,Odchylky!$B20:$AO20),"")</f>
        <v>31</v>
      </c>
      <c r="AH20" s="7">
        <f>IF(ISNUMBER(Data!AK19),_xlfn.RANK.AVG(Odchylky!AH20,Odchylky!$B20:$AO20),"")</f>
        <v>26</v>
      </c>
    </row>
    <row r="21" spans="1:34" x14ac:dyDescent="0.25">
      <c r="A21" s="54" t="s">
        <v>70</v>
      </c>
      <c r="B21" s="51">
        <f>IF(ISNUMBER(Data!E20),_xlfn.RANK.AVG(Odchylky!B21,Odchylky!$B21:$AO21),"")</f>
        <v>23</v>
      </c>
      <c r="C21" s="6">
        <f>IF(ISNUMBER(Data!F20),_xlfn.RANK.AVG(Odchylky!C21,Odchylky!$B21:$AO21),"")</f>
        <v>7</v>
      </c>
      <c r="D21" s="6">
        <f>IF(ISNUMBER(Data!G20),_xlfn.RANK.AVG(Odchylky!D21,Odchylky!$B21:$AO21),"")</f>
        <v>12</v>
      </c>
      <c r="E21" s="6">
        <f>IF(ISNUMBER(Data!H20),_xlfn.RANK.AVG(Odchylky!E21,Odchylky!$B21:$AO21),"")</f>
        <v>28</v>
      </c>
      <c r="F21" s="6">
        <f>IF(ISNUMBER(Data!I20),_xlfn.RANK.AVG(Odchylky!F21,Odchylky!$B21:$AO21),"")</f>
        <v>2.5</v>
      </c>
      <c r="G21" s="6">
        <f>IF(ISNUMBER(Data!J20),_xlfn.RANK.AVG(Odchylky!G21,Odchylky!$B21:$AO21),"")</f>
        <v>2.5</v>
      </c>
      <c r="H21" s="6">
        <f>IF(ISNUMBER(Data!K20),_xlfn.RANK.AVG(Odchylky!H21,Odchylky!$B21:$AO21),"")</f>
        <v>14</v>
      </c>
      <c r="I21" s="6">
        <f>IF(ISNUMBER(Data!L20),_xlfn.RANK.AVG(Odchylky!I21,Odchylky!$B21:$AO21),"")</f>
        <v>5</v>
      </c>
      <c r="J21" s="6">
        <f>IF(ISNUMBER(Data!M20),_xlfn.RANK.AVG(Odchylky!J21,Odchylky!$B21:$AO21),"")</f>
        <v>11</v>
      </c>
      <c r="K21" s="6">
        <f>IF(ISNUMBER(Data!N20),_xlfn.RANK.AVG(Odchylky!K21,Odchylky!$B21:$AO21),"")</f>
        <v>8.5</v>
      </c>
      <c r="L21" s="6">
        <f>IF(ISNUMBER(Data!O20),_xlfn.RANK.AVG(Odchylky!L21,Odchylky!$B21:$AO21),"")</f>
        <v>2.5</v>
      </c>
      <c r="M21" s="6">
        <f>IF(ISNUMBER(Data!P20),_xlfn.RANK.AVG(Odchylky!M21,Odchylky!$B21:$AO21),"")</f>
        <v>23</v>
      </c>
      <c r="N21" s="6">
        <f>IF(ISNUMBER(Data!Q20),_xlfn.RANK.AVG(Odchylky!N21,Odchylky!$B21:$AO21),"")</f>
        <v>19</v>
      </c>
      <c r="O21" s="6">
        <f>IF(ISNUMBER(Data!R20),_xlfn.RANK.AVG(Odchylky!O21,Odchylky!$B21:$AO21),"")</f>
        <v>16</v>
      </c>
      <c r="P21" s="6">
        <f>IF(ISNUMBER(Data!S20),_xlfn.RANK.AVG(Odchylky!P21,Odchylky!$B21:$AO21),"")</f>
        <v>2.5</v>
      </c>
      <c r="Q21" s="6">
        <f>IF(ISNUMBER(Data!T20),_xlfn.RANK.AVG(Odchylky!Q21,Odchylky!$B21:$AO21),"")</f>
        <v>18</v>
      </c>
      <c r="R21" s="6">
        <f>IF(ISNUMBER(Data!U20),_xlfn.RANK.AVG(Odchylky!R21,Odchylky!$B21:$AO21),"")</f>
        <v>23</v>
      </c>
      <c r="S21" s="6" t="str">
        <f>IF(ISNUMBER(Data!V20),_xlfn.RANK.AVG(Odchylky!S21,Odchylky!$B21:$AO21),"")</f>
        <v/>
      </c>
      <c r="T21" s="6">
        <f>IF(ISNUMBER(Data!W20),_xlfn.RANK.AVG(Odchylky!T21,Odchylky!$B21:$AO21),"")</f>
        <v>25</v>
      </c>
      <c r="U21" s="6">
        <f>IF(ISNUMBER(Data!X20),_xlfn.RANK.AVG(Odchylky!U21,Odchylky!$B21:$AO21),"")</f>
        <v>28</v>
      </c>
      <c r="V21" s="6">
        <f>IF(ISNUMBER(Data!Y20),_xlfn.RANK.AVG(Odchylky!V21,Odchylky!$B21:$AO21),"")</f>
        <v>21</v>
      </c>
      <c r="W21" s="6">
        <f>IF(ISNUMBER(Data!Z20),_xlfn.RANK.AVG(Odchylky!W21,Odchylky!$B21:$AO21),"")</f>
        <v>8.5</v>
      </c>
      <c r="X21" s="6">
        <f>IF(ISNUMBER(Data!AA20),_xlfn.RANK.AVG(Odchylky!X21,Odchylky!$B21:$AO21),"")</f>
        <v>10</v>
      </c>
      <c r="Y21" s="6" t="str">
        <f>IF(ISNUMBER(Data!AB20),_xlfn.RANK.AVG(Odchylky!Y21,Odchylky!$B21:$AO21),"")</f>
        <v/>
      </c>
      <c r="Z21" s="6">
        <f>IF(ISNUMBER(Data!AC20),_xlfn.RANK.AVG(Odchylky!Z21,Odchylky!$B21:$AO21),"")</f>
        <v>20</v>
      </c>
      <c r="AA21" s="6">
        <f>IF(ISNUMBER(Data!AD20),_xlfn.RANK.AVG(Odchylky!AA21,Odchylky!$B21:$AO21),"")</f>
        <v>6</v>
      </c>
      <c r="AB21" s="6">
        <f>IF(ISNUMBER(Data!AE20),_xlfn.RANK.AVG(Odchylky!AB21,Odchylky!$B21:$AO21),"")</f>
        <v>17</v>
      </c>
      <c r="AC21" s="6">
        <f>IF(ISNUMBER(Data!AF20),_xlfn.RANK.AVG(Odchylky!AC21,Odchylky!$B21:$AO21),"")</f>
        <v>31</v>
      </c>
      <c r="AD21" s="6">
        <f>IF(ISNUMBER(Data!AG20),_xlfn.RANK.AVG(Odchylky!AD21,Odchylky!$B21:$AO21),"")</f>
        <v>28</v>
      </c>
      <c r="AE21" s="6">
        <f>IF(ISNUMBER(Data!AH20),_xlfn.RANK.AVG(Odchylky!AE21,Odchylky!$B21:$AO21),"")</f>
        <v>28</v>
      </c>
      <c r="AF21" s="6">
        <f>IF(ISNUMBER(Data!AI20),_xlfn.RANK.AVG(Odchylky!AF21,Odchylky!$B21:$AO21),"")</f>
        <v>14</v>
      </c>
      <c r="AG21" s="6">
        <f>IF(ISNUMBER(Data!AJ20),_xlfn.RANK.AVG(Odchylky!AG21,Odchylky!$B21:$AO21),"")</f>
        <v>14</v>
      </c>
      <c r="AH21" s="7">
        <f>IF(ISNUMBER(Data!AK20),_xlfn.RANK.AVG(Odchylky!AH21,Odchylky!$B21:$AO21),"")</f>
        <v>28</v>
      </c>
    </row>
    <row r="22" spans="1:34" x14ac:dyDescent="0.25">
      <c r="A22" s="54" t="s">
        <v>72</v>
      </c>
      <c r="B22" s="51">
        <f>IF(ISNUMBER(Data!E21),_xlfn.RANK.AVG(Odchylky!B22,Odchylky!$B22:$AO22),"")</f>
        <v>19</v>
      </c>
      <c r="C22" s="6">
        <f>IF(ISNUMBER(Data!F21),_xlfn.RANK.AVG(Odchylky!C22,Odchylky!$B22:$AO22),"")</f>
        <v>7</v>
      </c>
      <c r="D22" s="6">
        <f>IF(ISNUMBER(Data!G21),_xlfn.RANK.AVG(Odchylky!D22,Odchylky!$B22:$AO22),"")</f>
        <v>20</v>
      </c>
      <c r="E22" s="6">
        <f>IF(ISNUMBER(Data!H21),_xlfn.RANK.AVG(Odchylky!E22,Odchylky!$B22:$AO22),"")</f>
        <v>30.5</v>
      </c>
      <c r="F22" s="6">
        <f>IF(ISNUMBER(Data!I21),_xlfn.RANK.AVG(Odchylky!F22,Odchylky!$B22:$AO22),"")</f>
        <v>3.5</v>
      </c>
      <c r="G22" s="6">
        <f>IF(ISNUMBER(Data!J21),_xlfn.RANK.AVG(Odchylky!G22,Odchylky!$B22:$AO22),"")</f>
        <v>26</v>
      </c>
      <c r="H22" s="6">
        <f>IF(ISNUMBER(Data!K21),_xlfn.RANK.AVG(Odchylky!H22,Odchylky!$B22:$AO22),"")</f>
        <v>25</v>
      </c>
      <c r="I22" s="6">
        <f>IF(ISNUMBER(Data!L21),_xlfn.RANK.AVG(Odchylky!I22,Odchylky!$B22:$AO22),"")</f>
        <v>11</v>
      </c>
      <c r="J22" s="6">
        <f>IF(ISNUMBER(Data!M21),_xlfn.RANK.AVG(Odchylky!J22,Odchylky!$B22:$AO22),"")</f>
        <v>9</v>
      </c>
      <c r="K22" s="6">
        <f>IF(ISNUMBER(Data!N21),_xlfn.RANK.AVG(Odchylky!K22,Odchylky!$B22:$AO22),"")</f>
        <v>12</v>
      </c>
      <c r="L22" s="6">
        <f>IF(ISNUMBER(Data!O21),_xlfn.RANK.AVG(Odchylky!L22,Odchylky!$B22:$AO22),"")</f>
        <v>3.5</v>
      </c>
      <c r="M22" s="6">
        <f>IF(ISNUMBER(Data!P21),_xlfn.RANK.AVG(Odchylky!M22,Odchylky!$B22:$AO22),"")</f>
        <v>30.5</v>
      </c>
      <c r="N22" s="6">
        <f>IF(ISNUMBER(Data!Q21),_xlfn.RANK.AVG(Odchylky!N22,Odchylky!$B22:$AO22),"")</f>
        <v>18</v>
      </c>
      <c r="O22" s="6">
        <f>IF(ISNUMBER(Data!R21),_xlfn.RANK.AVG(Odchylky!O22,Odchylky!$B22:$AO22),"")</f>
        <v>15.5</v>
      </c>
      <c r="P22" s="6">
        <f>IF(ISNUMBER(Data!S21),_xlfn.RANK.AVG(Odchylky!P22,Odchylky!$B22:$AO22),"")</f>
        <v>3.5</v>
      </c>
      <c r="Q22" s="6">
        <f>IF(ISNUMBER(Data!T21),_xlfn.RANK.AVG(Odchylky!Q22,Odchylky!$B22:$AO22),"")</f>
        <v>13</v>
      </c>
      <c r="R22" s="6">
        <f>IF(ISNUMBER(Data!U21),_xlfn.RANK.AVG(Odchylky!R22,Odchylky!$B22:$AO22),"")</f>
        <v>10</v>
      </c>
      <c r="S22" s="6">
        <f>IF(ISNUMBER(Data!V21),_xlfn.RANK.AVG(Odchylky!S22,Odchylky!$B22:$AO22),"")</f>
        <v>15.5</v>
      </c>
      <c r="T22" s="6">
        <f>IF(ISNUMBER(Data!W21),_xlfn.RANK.AVG(Odchylky!T22,Odchylky!$B22:$AO22),"")</f>
        <v>6</v>
      </c>
      <c r="U22" s="6">
        <f>IF(ISNUMBER(Data!X21),_xlfn.RANK.AVG(Odchylky!U22,Odchylky!$B22:$AO22),"")</f>
        <v>23.5</v>
      </c>
      <c r="V22" s="6">
        <f>IF(ISNUMBER(Data!Y21),_xlfn.RANK.AVG(Odchylky!V22,Odchylky!$B22:$AO22),"")</f>
        <v>32</v>
      </c>
      <c r="W22" s="6">
        <f>IF(ISNUMBER(Data!Z21),_xlfn.RANK.AVG(Odchylky!W22,Odchylky!$B22:$AO22),"")</f>
        <v>8</v>
      </c>
      <c r="X22" s="6" t="str">
        <f>IF(ISNUMBER(Data!AA21),_xlfn.RANK.AVG(Odchylky!X22,Odchylky!$B22:$AO22),"")</f>
        <v/>
      </c>
      <c r="Y22" s="6">
        <f>IF(ISNUMBER(Data!AB21),_xlfn.RANK.AVG(Odchylky!Y22,Odchylky!$B22:$AO22),"")</f>
        <v>3.5</v>
      </c>
      <c r="Z22" s="6">
        <f>IF(ISNUMBER(Data!AC21),_xlfn.RANK.AVG(Odchylky!Z22,Odchylky!$B22:$AO22),"")</f>
        <v>1</v>
      </c>
      <c r="AA22" s="6">
        <f>IF(ISNUMBER(Data!AD21),_xlfn.RANK.AVG(Odchylky!AA22,Odchylky!$B22:$AO22),"")</f>
        <v>15.5</v>
      </c>
      <c r="AB22" s="6">
        <f>IF(ISNUMBER(Data!AE21),_xlfn.RANK.AVG(Odchylky!AB22,Odchylky!$B22:$AO22),"")</f>
        <v>23.5</v>
      </c>
      <c r="AC22" s="6">
        <f>IF(ISNUMBER(Data!AF21),_xlfn.RANK.AVG(Odchylky!AC22,Odchylky!$B22:$AO22),"")</f>
        <v>29</v>
      </c>
      <c r="AD22" s="6">
        <f>IF(ISNUMBER(Data!AG21),_xlfn.RANK.AVG(Odchylky!AD22,Odchylky!$B22:$AO22),"")</f>
        <v>15.5</v>
      </c>
      <c r="AE22" s="6">
        <f>IF(ISNUMBER(Data!AH21),_xlfn.RANK.AVG(Odchylky!AE22,Odchylky!$B22:$AO22),"")</f>
        <v>21.5</v>
      </c>
      <c r="AF22" s="6">
        <f>IF(ISNUMBER(Data!AI21),_xlfn.RANK.AVG(Odchylky!AF22,Odchylky!$B22:$AO22),"")</f>
        <v>27.5</v>
      </c>
      <c r="AG22" s="6">
        <f>IF(ISNUMBER(Data!AJ21),_xlfn.RANK.AVG(Odchylky!AG22,Odchylky!$B22:$AO22),"")</f>
        <v>21.5</v>
      </c>
      <c r="AH22" s="7">
        <f>IF(ISNUMBER(Data!AK21),_xlfn.RANK.AVG(Odchylky!AH22,Odchylky!$B22:$AO22),"")</f>
        <v>27.5</v>
      </c>
    </row>
    <row r="23" spans="1:34" x14ac:dyDescent="0.25">
      <c r="A23" s="54" t="s">
        <v>74</v>
      </c>
      <c r="B23" s="51">
        <f>IF(ISNUMBER(Data!E22),_xlfn.RANK.AVG(Odchylky!B23,Odchylky!$B23:$AO23),"")</f>
        <v>21</v>
      </c>
      <c r="C23" s="6">
        <f>IF(ISNUMBER(Data!F22),_xlfn.RANK.AVG(Odchylky!C23,Odchylky!$B23:$AO23),"")</f>
        <v>17</v>
      </c>
      <c r="D23" s="6">
        <f>IF(ISNUMBER(Data!G22),_xlfn.RANK.AVG(Odchylky!D23,Odchylky!$B23:$AO23),"")</f>
        <v>23</v>
      </c>
      <c r="E23" s="6">
        <f>IF(ISNUMBER(Data!H22),_xlfn.RANK.AVG(Odchylky!E23,Odchylky!$B23:$AO23),"")</f>
        <v>5</v>
      </c>
      <c r="F23" s="6">
        <f>IF(ISNUMBER(Data!I22),_xlfn.RANK.AVG(Odchylky!F23,Odchylky!$B23:$AO23),"")</f>
        <v>8.5</v>
      </c>
      <c r="G23" s="6">
        <f>IF(ISNUMBER(Data!J22),_xlfn.RANK.AVG(Odchylky!G23,Odchylky!$B23:$AO23),"")</f>
        <v>13</v>
      </c>
      <c r="H23" s="6">
        <f>IF(ISNUMBER(Data!K22),_xlfn.RANK.AVG(Odchylky!H23,Odchylky!$B23:$AO23),"")</f>
        <v>18</v>
      </c>
      <c r="I23" s="6" t="str">
        <f>IF(ISNUMBER(Data!L22),_xlfn.RANK.AVG(Odchylky!I23,Odchylky!$B23:$AO23),"")</f>
        <v/>
      </c>
      <c r="J23" s="6" t="str">
        <f>IF(ISNUMBER(Data!M22),_xlfn.RANK.AVG(Odchylky!J23,Odchylky!$B23:$AO23),"")</f>
        <v/>
      </c>
      <c r="K23" s="6">
        <f>IF(ISNUMBER(Data!N22),_xlfn.RANK.AVG(Odchylky!K23,Odchylky!$B23:$AO23),"")</f>
        <v>20</v>
      </c>
      <c r="L23" s="6">
        <f>IF(ISNUMBER(Data!O22),_xlfn.RANK.AVG(Odchylky!L23,Odchylky!$B23:$AO23),"")</f>
        <v>14</v>
      </c>
      <c r="M23" s="6">
        <f>IF(ISNUMBER(Data!P22),_xlfn.RANK.AVG(Odchylky!M23,Odchylky!$B23:$AO23),"")</f>
        <v>11.5</v>
      </c>
      <c r="N23" s="6">
        <f>IF(ISNUMBER(Data!Q22),_xlfn.RANK.AVG(Odchylky!N23,Odchylky!$B23:$AO23),"")</f>
        <v>16</v>
      </c>
      <c r="O23" s="6">
        <f>IF(ISNUMBER(Data!R22),_xlfn.RANK.AVG(Odchylky!O23,Odchylky!$B23:$AO23),"")</f>
        <v>24</v>
      </c>
      <c r="P23" s="6">
        <f>IF(ISNUMBER(Data!S22),_xlfn.RANK.AVG(Odchylky!P23,Odchylky!$B23:$AO23),"")</f>
        <v>4</v>
      </c>
      <c r="Q23" s="6">
        <f>IF(ISNUMBER(Data!T22),_xlfn.RANK.AVG(Odchylky!Q23,Odchylky!$B23:$AO23),"")</f>
        <v>2</v>
      </c>
      <c r="R23" s="6">
        <f>IF(ISNUMBER(Data!U22),_xlfn.RANK.AVG(Odchylky!R23,Odchylky!$B23:$AO23),"")</f>
        <v>26</v>
      </c>
      <c r="S23" s="6">
        <f>IF(ISNUMBER(Data!V22),_xlfn.RANK.AVG(Odchylky!S23,Odchylky!$B23:$AO23),"")</f>
        <v>8.5</v>
      </c>
      <c r="T23" s="6">
        <f>IF(ISNUMBER(Data!W22),_xlfn.RANK.AVG(Odchylky!T23,Odchylky!$B23:$AO23),"")</f>
        <v>11.5</v>
      </c>
      <c r="U23" s="6">
        <f>IF(ISNUMBER(Data!X22),_xlfn.RANK.AVG(Odchylky!U23,Odchylky!$B23:$AO23),"")</f>
        <v>25</v>
      </c>
      <c r="V23" s="6">
        <f>IF(ISNUMBER(Data!Y22),_xlfn.RANK.AVG(Odchylky!V23,Odchylky!$B23:$AO23),"")</f>
        <v>1</v>
      </c>
      <c r="W23" s="6">
        <f>IF(ISNUMBER(Data!Z22),_xlfn.RANK.AVG(Odchylky!W23,Odchylky!$B23:$AO23),"")</f>
        <v>7</v>
      </c>
      <c r="X23" s="6">
        <f>IF(ISNUMBER(Data!AA22),_xlfn.RANK.AVG(Odchylky!X23,Odchylky!$B23:$AO23),"")</f>
        <v>29</v>
      </c>
      <c r="Y23" s="6">
        <f>IF(ISNUMBER(Data!AB22),_xlfn.RANK.AVG(Odchylky!Y23,Odchylky!$B23:$AO23),"")</f>
        <v>10</v>
      </c>
      <c r="Z23" s="6">
        <f>IF(ISNUMBER(Data!AC22),_xlfn.RANK.AVG(Odchylky!Z23,Odchylky!$B23:$AO23),"")</f>
        <v>22</v>
      </c>
      <c r="AA23" s="6">
        <f>IF(ISNUMBER(Data!AD22),_xlfn.RANK.AVG(Odchylky!AA23,Odchylky!$B23:$AO23),"")</f>
        <v>3</v>
      </c>
      <c r="AB23" s="6">
        <f>IF(ISNUMBER(Data!AE22),_xlfn.RANK.AVG(Odchylky!AB23,Odchylky!$B23:$AO23),"")</f>
        <v>31</v>
      </c>
      <c r="AC23" s="6">
        <f>IF(ISNUMBER(Data!AF22),_xlfn.RANK.AVG(Odchylky!AC23,Odchylky!$B23:$AO23),"")</f>
        <v>28</v>
      </c>
      <c r="AD23" s="6">
        <f>IF(ISNUMBER(Data!AG22),_xlfn.RANK.AVG(Odchylky!AD23,Odchylky!$B23:$AO23),"")</f>
        <v>6</v>
      </c>
      <c r="AE23" s="6">
        <f>IF(ISNUMBER(Data!AH22),_xlfn.RANK.AVG(Odchylky!AE23,Odchylky!$B23:$AO23),"")</f>
        <v>30</v>
      </c>
      <c r="AF23" s="6">
        <f>IF(ISNUMBER(Data!AI22),_xlfn.RANK.AVG(Odchylky!AF23,Odchylky!$B23:$AO23),"")</f>
        <v>19</v>
      </c>
      <c r="AG23" s="6">
        <f>IF(ISNUMBER(Data!AJ22),_xlfn.RANK.AVG(Odchylky!AG23,Odchylky!$B23:$AO23),"")</f>
        <v>27</v>
      </c>
      <c r="AH23" s="7">
        <f>IF(ISNUMBER(Data!AK22),_xlfn.RANK.AVG(Odchylky!AH23,Odchylky!$B23:$AO23),"")</f>
        <v>15</v>
      </c>
    </row>
    <row r="24" spans="1:34" x14ac:dyDescent="0.25">
      <c r="A24" s="54" t="s">
        <v>77</v>
      </c>
      <c r="B24" s="51">
        <f>IF(ISNUMBER(Data!E23),_xlfn.RANK.AVG(Odchylky!B24,Odchylky!$B24:$AO24),"")</f>
        <v>12</v>
      </c>
      <c r="C24" s="6">
        <f>IF(ISNUMBER(Data!F23),_xlfn.RANK.AVG(Odchylky!C24,Odchylky!$B24:$AO24),"")</f>
        <v>27</v>
      </c>
      <c r="D24" s="6">
        <f>IF(ISNUMBER(Data!G23),_xlfn.RANK.AVG(Odchylky!D24,Odchylky!$B24:$AO24),"")</f>
        <v>11</v>
      </c>
      <c r="E24" s="6">
        <f>IF(ISNUMBER(Data!H23),_xlfn.RANK.AVG(Odchylky!E24,Odchylky!$B24:$AO24),"")</f>
        <v>5</v>
      </c>
      <c r="F24" s="6">
        <f>IF(ISNUMBER(Data!I23),_xlfn.RANK.AVG(Odchylky!F24,Odchylky!$B24:$AO24),"")</f>
        <v>2</v>
      </c>
      <c r="G24" s="6">
        <f>IF(ISNUMBER(Data!J23),_xlfn.RANK.AVG(Odchylky!G24,Odchylky!$B24:$AO24),"")</f>
        <v>29.5</v>
      </c>
      <c r="H24" s="6">
        <f>IF(ISNUMBER(Data!K23),_xlfn.RANK.AVG(Odchylky!H24,Odchylky!$B24:$AO24),"")</f>
        <v>9</v>
      </c>
      <c r="I24" s="6">
        <f>IF(ISNUMBER(Data!L23),_xlfn.RANK.AVG(Odchylky!I24,Odchylky!$B24:$AO24),"")</f>
        <v>18.5</v>
      </c>
      <c r="J24" s="6">
        <f>IF(ISNUMBER(Data!M23),_xlfn.RANK.AVG(Odchylky!J24,Odchylky!$B24:$AO24),"")</f>
        <v>29.5</v>
      </c>
      <c r="K24" s="6">
        <f>IF(ISNUMBER(Data!N23),_xlfn.RANK.AVG(Odchylky!K24,Odchylky!$B24:$AO24),"")</f>
        <v>18.5</v>
      </c>
      <c r="L24" s="6">
        <f>IF(ISNUMBER(Data!O23),_xlfn.RANK.AVG(Odchylky!L24,Odchylky!$B24:$AO24),"")</f>
        <v>23</v>
      </c>
      <c r="M24" s="6">
        <f>IF(ISNUMBER(Data!P23),_xlfn.RANK.AVG(Odchylky!M24,Odchylky!$B24:$AO24),"")</f>
        <v>25</v>
      </c>
      <c r="N24" s="6" t="str">
        <f>IF(ISNUMBER(Data!Q23),_xlfn.RANK.AVG(Odchylky!N24,Odchylky!$B24:$AO24),"")</f>
        <v/>
      </c>
      <c r="O24" s="6">
        <f>IF(ISNUMBER(Data!R23),_xlfn.RANK.AVG(Odchylky!O24,Odchylky!$B24:$AO24),"")</f>
        <v>25</v>
      </c>
      <c r="P24" s="6">
        <f>IF(ISNUMBER(Data!S23),_xlfn.RANK.AVG(Odchylky!P24,Odchylky!$B24:$AO24),"")</f>
        <v>7</v>
      </c>
      <c r="Q24" s="6">
        <f>IF(ISNUMBER(Data!T23),_xlfn.RANK.AVG(Odchylky!Q24,Odchylky!$B24:$AO24),"")</f>
        <v>3</v>
      </c>
      <c r="R24" s="6">
        <f>IF(ISNUMBER(Data!U23),_xlfn.RANK.AVG(Odchylky!R24,Odchylky!$B24:$AO24),"")</f>
        <v>16</v>
      </c>
      <c r="S24" s="6">
        <f>IF(ISNUMBER(Data!V23),_xlfn.RANK.AVG(Odchylky!S24,Odchylky!$B24:$AO24),"")</f>
        <v>17</v>
      </c>
      <c r="T24" s="6" t="str">
        <f>IF(ISNUMBER(Data!W23),_xlfn.RANK.AVG(Odchylky!T24,Odchylky!$B24:$AO24),"")</f>
        <v/>
      </c>
      <c r="U24" s="6">
        <f>IF(ISNUMBER(Data!X23),_xlfn.RANK.AVG(Odchylky!U24,Odchylky!$B24:$AO24),"")</f>
        <v>25</v>
      </c>
      <c r="V24" s="6">
        <f>IF(ISNUMBER(Data!Y23),_xlfn.RANK.AVG(Odchylky!V24,Odchylky!$B24:$AO24),"")</f>
        <v>29.5</v>
      </c>
      <c r="W24" s="6">
        <f>IF(ISNUMBER(Data!Z23),_xlfn.RANK.AVG(Odchylky!W24,Odchylky!$B24:$AO24),"")</f>
        <v>21</v>
      </c>
      <c r="X24" s="6">
        <f>IF(ISNUMBER(Data!AA23),_xlfn.RANK.AVG(Odchylky!X24,Odchylky!$B24:$AO24),"")</f>
        <v>1</v>
      </c>
      <c r="Y24" s="6">
        <f>IF(ISNUMBER(Data!AB23),_xlfn.RANK.AVG(Odchylky!Y24,Odchylky!$B24:$AO24),"")</f>
        <v>10</v>
      </c>
      <c r="Z24" s="6">
        <f>IF(ISNUMBER(Data!AC23),_xlfn.RANK.AVG(Odchylky!Z24,Odchylky!$B24:$AO24),"")</f>
        <v>21</v>
      </c>
      <c r="AA24" s="6">
        <f>IF(ISNUMBER(Data!AD23),_xlfn.RANK.AVG(Odchylky!AA24,Odchylky!$B24:$AO24),"")</f>
        <v>4</v>
      </c>
      <c r="AB24" s="6">
        <f>IF(ISNUMBER(Data!AE23),_xlfn.RANK.AVG(Odchylky!AB24,Odchylky!$B24:$AO24),"")</f>
        <v>14</v>
      </c>
      <c r="AC24" s="6">
        <f>IF(ISNUMBER(Data!AF23),_xlfn.RANK.AVG(Odchylky!AC24,Odchylky!$B24:$AO24),"")</f>
        <v>6</v>
      </c>
      <c r="AD24" s="6">
        <f>IF(ISNUMBER(Data!AG23),_xlfn.RANK.AVG(Odchylky!AD24,Odchylky!$B24:$AO24),"")</f>
        <v>13</v>
      </c>
      <c r="AE24" s="6">
        <f>IF(ISNUMBER(Data!AH23),_xlfn.RANK.AVG(Odchylky!AE24,Odchylky!$B24:$AO24),"")</f>
        <v>29.5</v>
      </c>
      <c r="AF24" s="6">
        <f>IF(ISNUMBER(Data!AI23),_xlfn.RANK.AVG(Odchylky!AF24,Odchylky!$B24:$AO24),"")</f>
        <v>21</v>
      </c>
      <c r="AG24" s="6">
        <f>IF(ISNUMBER(Data!AJ23),_xlfn.RANK.AVG(Odchylky!AG24,Odchylky!$B24:$AO24),"")</f>
        <v>15</v>
      </c>
      <c r="AH24" s="7">
        <f>IF(ISNUMBER(Data!AK23),_xlfn.RANK.AVG(Odchylky!AH24,Odchylky!$B24:$AO24),"")</f>
        <v>8</v>
      </c>
    </row>
    <row r="25" spans="1:34" x14ac:dyDescent="0.25">
      <c r="A25" s="54" t="s">
        <v>80</v>
      </c>
      <c r="B25" s="51">
        <f>IF(ISNUMBER(Data!E24),_xlfn.RANK.AVG(Odchylky!B25,Odchylky!$B25:$AO25),"")</f>
        <v>22</v>
      </c>
      <c r="C25" s="6">
        <f>IF(ISNUMBER(Data!F24),_xlfn.RANK.AVG(Odchylky!C25,Odchylky!$B25:$AO25),"")</f>
        <v>16.5</v>
      </c>
      <c r="D25" s="6">
        <f>IF(ISNUMBER(Data!G24),_xlfn.RANK.AVG(Odchylky!D25,Odchylky!$B25:$AO25),"")</f>
        <v>30</v>
      </c>
      <c r="E25" s="6">
        <f>IF(ISNUMBER(Data!H24),_xlfn.RANK.AVG(Odchylky!E25,Odchylky!$B25:$AO25),"")</f>
        <v>2</v>
      </c>
      <c r="F25" s="6">
        <f>IF(ISNUMBER(Data!I24),_xlfn.RANK.AVG(Odchylky!F25,Odchylky!$B25:$AO25),"")</f>
        <v>30</v>
      </c>
      <c r="G25" s="6">
        <f>IF(ISNUMBER(Data!J24),_xlfn.RANK.AVG(Odchylky!G25,Odchylky!$B25:$AO25),"")</f>
        <v>10</v>
      </c>
      <c r="H25" s="6">
        <f>IF(ISNUMBER(Data!K24),_xlfn.RANK.AVG(Odchylky!H25,Odchylky!$B25:$AO25),"")</f>
        <v>16.5</v>
      </c>
      <c r="I25" s="6" t="str">
        <f>IF(ISNUMBER(Data!L24),_xlfn.RANK.AVG(Odchylky!I25,Odchylky!$B25:$AO25),"")</f>
        <v/>
      </c>
      <c r="J25" s="6">
        <f>IF(ISNUMBER(Data!M24),_xlfn.RANK.AVG(Odchylky!J25,Odchylky!$B25:$AO25),"")</f>
        <v>19</v>
      </c>
      <c r="K25" s="6">
        <f>IF(ISNUMBER(Data!N24),_xlfn.RANK.AVG(Odchylky!K25,Odchylky!$B25:$AO25),"")</f>
        <v>22</v>
      </c>
      <c r="L25" s="6">
        <f>IF(ISNUMBER(Data!O24),_xlfn.RANK.AVG(Odchylky!L25,Odchylky!$B25:$AO25),"")</f>
        <v>11</v>
      </c>
      <c r="M25" s="6">
        <f>IF(ISNUMBER(Data!P24),_xlfn.RANK.AVG(Odchylky!M25,Odchylky!$B25:$AO25),"")</f>
        <v>13.5</v>
      </c>
      <c r="N25" s="6">
        <f>IF(ISNUMBER(Data!Q24),_xlfn.RANK.AVG(Odchylky!N25,Odchylky!$B25:$AO25),"")</f>
        <v>8</v>
      </c>
      <c r="O25" s="6">
        <f>IF(ISNUMBER(Data!R24),_xlfn.RANK.AVG(Odchylky!O25,Odchylky!$B25:$AO25),"")</f>
        <v>9</v>
      </c>
      <c r="P25" s="6">
        <f>IF(ISNUMBER(Data!S24),_xlfn.RANK.AVG(Odchylky!P25,Odchylky!$B25:$AO25),"")</f>
        <v>5</v>
      </c>
      <c r="Q25" s="6">
        <f>IF(ISNUMBER(Data!T24),_xlfn.RANK.AVG(Odchylky!Q25,Odchylky!$B25:$AO25),"")</f>
        <v>19</v>
      </c>
      <c r="R25" s="6">
        <f>IF(ISNUMBER(Data!U24),_xlfn.RANK.AVG(Odchylky!R25,Odchylky!$B25:$AO25),"")</f>
        <v>7</v>
      </c>
      <c r="S25" s="6">
        <f>IF(ISNUMBER(Data!V24),_xlfn.RANK.AVG(Odchylky!S25,Odchylky!$B25:$AO25),"")</f>
        <v>6</v>
      </c>
      <c r="T25" s="6">
        <f>IF(ISNUMBER(Data!W24),_xlfn.RANK.AVG(Odchylky!T25,Odchylky!$B25:$AO25),"")</f>
        <v>13.5</v>
      </c>
      <c r="U25" s="6">
        <f>IF(ISNUMBER(Data!X24),_xlfn.RANK.AVG(Odchylky!U25,Odchylky!$B25:$AO25),"")</f>
        <v>25.5</v>
      </c>
      <c r="V25" s="6">
        <f>IF(ISNUMBER(Data!Y24),_xlfn.RANK.AVG(Odchylky!V25,Odchylky!$B25:$AO25),"")</f>
        <v>13.5</v>
      </c>
      <c r="W25" s="6">
        <f>IF(ISNUMBER(Data!Z24),_xlfn.RANK.AVG(Odchylky!W25,Odchylky!$B25:$AO25),"")</f>
        <v>3</v>
      </c>
      <c r="X25" s="6">
        <f>IF(ISNUMBER(Data!AA24),_xlfn.RANK.AVG(Odchylky!X25,Odchylky!$B25:$AO25),"")</f>
        <v>25.5</v>
      </c>
      <c r="Y25" s="6">
        <f>IF(ISNUMBER(Data!AB24),_xlfn.RANK.AVG(Odchylky!Y25,Odchylky!$B25:$AO25),"")</f>
        <v>22</v>
      </c>
      <c r="Z25" s="6">
        <f>IF(ISNUMBER(Data!AC24),_xlfn.RANK.AVG(Odchylky!Z25,Odchylky!$B25:$AO25),"")</f>
        <v>1</v>
      </c>
      <c r="AA25" s="6">
        <f>IF(ISNUMBER(Data!AD24),_xlfn.RANK.AVG(Odchylky!AA25,Odchylky!$B25:$AO25),"")</f>
        <v>25.5</v>
      </c>
      <c r="AB25" s="6">
        <f>IF(ISNUMBER(Data!AE24),_xlfn.RANK.AVG(Odchylky!AB25,Odchylky!$B25:$AO25),"")</f>
        <v>13.5</v>
      </c>
      <c r="AC25" s="6">
        <f>IF(ISNUMBER(Data!AF24),_xlfn.RANK.AVG(Odchylky!AC25,Odchylky!$B25:$AO25),"")</f>
        <v>30</v>
      </c>
      <c r="AD25" s="6">
        <f>IF(ISNUMBER(Data!AG24),_xlfn.RANK.AVG(Odchylky!AD25,Odchylky!$B25:$AO25),"")</f>
        <v>25.5</v>
      </c>
      <c r="AE25" s="6">
        <f>IF(ISNUMBER(Data!AH24),_xlfn.RANK.AVG(Odchylky!AE25,Odchylky!$B25:$AO25),"")</f>
        <v>30</v>
      </c>
      <c r="AF25" s="6">
        <f>IF(ISNUMBER(Data!AI24),_xlfn.RANK.AVG(Odchylky!AF25,Odchylky!$B25:$AO25),"")</f>
        <v>30</v>
      </c>
      <c r="AG25" s="6">
        <f>IF(ISNUMBER(Data!AJ24),_xlfn.RANK.AVG(Odchylky!AG25,Odchylky!$B25:$AO25),"")</f>
        <v>19</v>
      </c>
      <c r="AH25" s="7">
        <f>IF(ISNUMBER(Data!AK24),_xlfn.RANK.AVG(Odchylky!AH25,Odchylky!$B25:$AO25),"")</f>
        <v>4</v>
      </c>
    </row>
    <row r="26" spans="1:34" x14ac:dyDescent="0.25">
      <c r="A26" s="54" t="s">
        <v>83</v>
      </c>
      <c r="B26" s="51">
        <f>IF(ISNUMBER(Data!E25),_xlfn.RANK.AVG(Odchylky!B26,Odchylky!$B26:$AO26),"")</f>
        <v>26.5</v>
      </c>
      <c r="C26" s="6">
        <f>IF(ISNUMBER(Data!F25),_xlfn.RANK.AVG(Odchylky!C26,Odchylky!$B26:$AO26),"")</f>
        <v>10</v>
      </c>
      <c r="D26" s="6">
        <f>IF(ISNUMBER(Data!G25),_xlfn.RANK.AVG(Odchylky!D26,Odchylky!$B26:$AO26),"")</f>
        <v>11</v>
      </c>
      <c r="E26" s="6">
        <f>IF(ISNUMBER(Data!H25),_xlfn.RANK.AVG(Odchylky!E26,Odchylky!$B26:$AO26),"")</f>
        <v>13</v>
      </c>
      <c r="F26" s="6">
        <f>IF(ISNUMBER(Data!I25),_xlfn.RANK.AVG(Odchylky!F26,Odchylky!$B26:$AO26),"")</f>
        <v>26.5</v>
      </c>
      <c r="G26" s="6">
        <f>IF(ISNUMBER(Data!J25),_xlfn.RANK.AVG(Odchylky!G26,Odchylky!$B26:$AO26),"")</f>
        <v>29.5</v>
      </c>
      <c r="H26" s="6">
        <f>IF(ISNUMBER(Data!K25),_xlfn.RANK.AVG(Odchylky!H26,Odchylky!$B26:$AO26),"")</f>
        <v>3.5</v>
      </c>
      <c r="I26" s="6">
        <f>IF(ISNUMBER(Data!L25),_xlfn.RANK.AVG(Odchylky!I26,Odchylky!$B26:$AO26),"")</f>
        <v>28</v>
      </c>
      <c r="J26" s="6">
        <f>IF(ISNUMBER(Data!M25),_xlfn.RANK.AVG(Odchylky!J26,Odchylky!$B26:$AO26),"")</f>
        <v>12</v>
      </c>
      <c r="K26" s="6">
        <f>IF(ISNUMBER(Data!N25),_xlfn.RANK.AVG(Odchylky!K26,Odchylky!$B26:$AO26),"")</f>
        <v>15</v>
      </c>
      <c r="L26" s="6">
        <f>IF(ISNUMBER(Data!O25),_xlfn.RANK.AVG(Odchylky!L26,Odchylky!$B26:$AO26),"")</f>
        <v>7</v>
      </c>
      <c r="M26" s="6">
        <f>IF(ISNUMBER(Data!P25),_xlfn.RANK.AVG(Odchylky!M26,Odchylky!$B26:$AO26),"")</f>
        <v>21</v>
      </c>
      <c r="N26" s="6">
        <f>IF(ISNUMBER(Data!Q25),_xlfn.RANK.AVG(Odchylky!N26,Odchylky!$B26:$AO26),"")</f>
        <v>18.5</v>
      </c>
      <c r="O26" s="6">
        <f>IF(ISNUMBER(Data!R25),_xlfn.RANK.AVG(Odchylky!O26,Odchylky!$B26:$AO26),"")</f>
        <v>17</v>
      </c>
      <c r="P26" s="6">
        <f>IF(ISNUMBER(Data!S25),_xlfn.RANK.AVG(Odchylky!P26,Odchylky!$B26:$AO26),"")</f>
        <v>23</v>
      </c>
      <c r="Q26" s="6">
        <f>IF(ISNUMBER(Data!T25),_xlfn.RANK.AVG(Odchylky!Q26,Odchylky!$B26:$AO26),"")</f>
        <v>25</v>
      </c>
      <c r="R26" s="6">
        <f>IF(ISNUMBER(Data!U25),_xlfn.RANK.AVG(Odchylky!R26,Odchylky!$B26:$AO26),"")</f>
        <v>8</v>
      </c>
      <c r="S26" s="6">
        <f>IF(ISNUMBER(Data!V25),_xlfn.RANK.AVG(Odchylky!S26,Odchylky!$B26:$AO26),"")</f>
        <v>20</v>
      </c>
      <c r="T26" s="6">
        <f>IF(ISNUMBER(Data!W25),_xlfn.RANK.AVG(Odchylky!T26,Odchylky!$B26:$AO26),"")</f>
        <v>24</v>
      </c>
      <c r="U26" s="6">
        <f>IF(ISNUMBER(Data!X25),_xlfn.RANK.AVG(Odchylky!U26,Odchylky!$B26:$AO26),"")</f>
        <v>5</v>
      </c>
      <c r="V26" s="6">
        <f>IF(ISNUMBER(Data!Y25),_xlfn.RANK.AVG(Odchylky!V26,Odchylky!$B26:$AO26),"")</f>
        <v>16</v>
      </c>
      <c r="W26" s="6">
        <f>IF(ISNUMBER(Data!Z25),_xlfn.RANK.AVG(Odchylky!W26,Odchylky!$B26:$AO26),"")</f>
        <v>6</v>
      </c>
      <c r="X26" s="6">
        <f>IF(ISNUMBER(Data!AA25),_xlfn.RANK.AVG(Odchylky!X26,Odchylky!$B26:$AO26),"")</f>
        <v>31</v>
      </c>
      <c r="Y26" s="6">
        <f>IF(ISNUMBER(Data!AB25),_xlfn.RANK.AVG(Odchylky!Y26,Odchylky!$B26:$AO26),"")</f>
        <v>2</v>
      </c>
      <c r="Z26" s="6">
        <f>IF(ISNUMBER(Data!AC25),_xlfn.RANK.AVG(Odchylky!Z26,Odchylky!$B26:$AO26),"")</f>
        <v>32.5</v>
      </c>
      <c r="AA26" s="6">
        <f>IF(ISNUMBER(Data!AD25),_xlfn.RANK.AVG(Odchylky!AA26,Odchylky!$B26:$AO26),"")</f>
        <v>1</v>
      </c>
      <c r="AB26" s="6">
        <f>IF(ISNUMBER(Data!AE25),_xlfn.RANK.AVG(Odchylky!AB26,Odchylky!$B26:$AO26),"")</f>
        <v>32.5</v>
      </c>
      <c r="AC26" s="6">
        <f>IF(ISNUMBER(Data!AF25),_xlfn.RANK.AVG(Odchylky!AC26,Odchylky!$B26:$AO26),"")</f>
        <v>9</v>
      </c>
      <c r="AD26" s="6">
        <f>IF(ISNUMBER(Data!AG25),_xlfn.RANK.AVG(Odchylky!AD26,Odchylky!$B26:$AO26),"")</f>
        <v>3.5</v>
      </c>
      <c r="AE26" s="6">
        <f>IF(ISNUMBER(Data!AH25),_xlfn.RANK.AVG(Odchylky!AE26,Odchylky!$B26:$AO26),"")</f>
        <v>22</v>
      </c>
      <c r="AF26" s="6">
        <f>IF(ISNUMBER(Data!AI25),_xlfn.RANK.AVG(Odchylky!AF26,Odchylky!$B26:$AO26),"")</f>
        <v>14</v>
      </c>
      <c r="AG26" s="6">
        <f>IF(ISNUMBER(Data!AJ25),_xlfn.RANK.AVG(Odchylky!AG26,Odchylky!$B26:$AO26),"")</f>
        <v>29.5</v>
      </c>
      <c r="AH26" s="7">
        <f>IF(ISNUMBER(Data!AK25),_xlfn.RANK.AVG(Odchylky!AH26,Odchylky!$B26:$AO26),"")</f>
        <v>18.5</v>
      </c>
    </row>
    <row r="27" spans="1:34" x14ac:dyDescent="0.25">
      <c r="A27" s="54" t="s">
        <v>86</v>
      </c>
      <c r="B27" s="51">
        <f>IF(ISNUMBER(Data!E26),_xlfn.RANK.AVG(Odchylky!B27,Odchylky!$B27:$AO27),"")</f>
        <v>11.5</v>
      </c>
      <c r="C27" s="6">
        <f>IF(ISNUMBER(Data!F26),_xlfn.RANK.AVG(Odchylky!C27,Odchylky!$B27:$AO27),"")</f>
        <v>10</v>
      </c>
      <c r="D27" s="6">
        <f>IF(ISNUMBER(Data!G26),_xlfn.RANK.AVG(Odchylky!D27,Odchylky!$B27:$AO27),"")</f>
        <v>16</v>
      </c>
      <c r="E27" s="6">
        <f>IF(ISNUMBER(Data!H26),_xlfn.RANK.AVG(Odchylky!E27,Odchylky!$B27:$AO27),"")</f>
        <v>7</v>
      </c>
      <c r="F27" s="6">
        <f>IF(ISNUMBER(Data!I26),_xlfn.RANK.AVG(Odchylky!F27,Odchylky!$B27:$AO27),"")</f>
        <v>11.5</v>
      </c>
      <c r="G27" s="6">
        <f>IF(ISNUMBER(Data!J26),_xlfn.RANK.AVG(Odchylky!G27,Odchylky!$B27:$AO27),"")</f>
        <v>26</v>
      </c>
      <c r="H27" s="6">
        <f>IF(ISNUMBER(Data!K26),_xlfn.RANK.AVG(Odchylky!H27,Odchylky!$B27:$AO27),"")</f>
        <v>2.5</v>
      </c>
      <c r="I27" s="6">
        <f>IF(ISNUMBER(Data!L26),_xlfn.RANK.AVG(Odchylky!I27,Odchylky!$B27:$AO27),"")</f>
        <v>22.5</v>
      </c>
      <c r="J27" s="6">
        <f>IF(ISNUMBER(Data!M26),_xlfn.RANK.AVG(Odchylky!J27,Odchylky!$B27:$AO27),"")</f>
        <v>22.5</v>
      </c>
      <c r="K27" s="6">
        <f>IF(ISNUMBER(Data!N26),_xlfn.RANK.AVG(Odchylky!K27,Odchylky!$B27:$AO27),"")</f>
        <v>14</v>
      </c>
      <c r="L27" s="6">
        <f>IF(ISNUMBER(Data!O26),_xlfn.RANK.AVG(Odchylky!L27,Odchylky!$B27:$AO27),"")</f>
        <v>13</v>
      </c>
      <c r="M27" s="6">
        <f>IF(ISNUMBER(Data!P26),_xlfn.RANK.AVG(Odchylky!M27,Odchylky!$B27:$AO27),"")</f>
        <v>28.5</v>
      </c>
      <c r="N27" s="6" t="str">
        <f>IF(ISNUMBER(Data!Q26),_xlfn.RANK.AVG(Odchylky!N27,Odchylky!$B27:$AO27),"")</f>
        <v/>
      </c>
      <c r="O27" s="6">
        <f>IF(ISNUMBER(Data!R26),_xlfn.RANK.AVG(Odchylky!O27,Odchylky!$B27:$AO27),"")</f>
        <v>2.5</v>
      </c>
      <c r="P27" s="6">
        <f>IF(ISNUMBER(Data!S26),_xlfn.RANK.AVG(Odchylky!P27,Odchylky!$B27:$AO27),"")</f>
        <v>5</v>
      </c>
      <c r="Q27" s="6">
        <f>IF(ISNUMBER(Data!T26),_xlfn.RANK.AVG(Odchylky!Q27,Odchylky!$B27:$AO27),"")</f>
        <v>24</v>
      </c>
      <c r="R27" s="6">
        <f>IF(ISNUMBER(Data!U26),_xlfn.RANK.AVG(Odchylky!R27,Odchylky!$B27:$AO27),"")</f>
        <v>19</v>
      </c>
      <c r="S27" s="6">
        <f>IF(ISNUMBER(Data!V26),_xlfn.RANK.AVG(Odchylky!S27,Odchylky!$B27:$AO27),"")</f>
        <v>28.5</v>
      </c>
      <c r="T27" s="6">
        <f>IF(ISNUMBER(Data!W26),_xlfn.RANK.AVG(Odchylky!T27,Odchylky!$B27:$AO27),"")</f>
        <v>2.5</v>
      </c>
      <c r="U27" s="6">
        <f>IF(ISNUMBER(Data!X26),_xlfn.RANK.AVG(Odchylky!U27,Odchylky!$B27:$AO27),"")</f>
        <v>17</v>
      </c>
      <c r="V27" s="6">
        <f>IF(ISNUMBER(Data!Y26),_xlfn.RANK.AVG(Odchylky!V27,Odchylky!$B27:$AO27),"")</f>
        <v>18</v>
      </c>
      <c r="W27" s="6">
        <f>IF(ISNUMBER(Data!Z26),_xlfn.RANK.AVG(Odchylky!W27,Odchylky!$B27:$AO27),"")</f>
        <v>6</v>
      </c>
      <c r="X27" s="6">
        <f>IF(ISNUMBER(Data!AA26),_xlfn.RANK.AVG(Odchylky!X27,Odchylky!$B27:$AO27),"")</f>
        <v>15</v>
      </c>
      <c r="Y27" s="6" t="str">
        <f>IF(ISNUMBER(Data!AB26),_xlfn.RANK.AVG(Odchylky!Y27,Odchylky!$B27:$AO27),"")</f>
        <v/>
      </c>
      <c r="Z27" s="6">
        <f>IF(ISNUMBER(Data!AC26),_xlfn.RANK.AVG(Odchylky!Z27,Odchylky!$B27:$AO27),"")</f>
        <v>30</v>
      </c>
      <c r="AA27" s="6">
        <f>IF(ISNUMBER(Data!AD26),_xlfn.RANK.AVG(Odchylky!AA27,Odchylky!$B27:$AO27),"")</f>
        <v>2.5</v>
      </c>
      <c r="AB27" s="6">
        <f>IF(ISNUMBER(Data!AE26),_xlfn.RANK.AVG(Odchylky!AB27,Odchylky!$B27:$AO27),"")</f>
        <v>27</v>
      </c>
      <c r="AC27" s="6">
        <f>IF(ISNUMBER(Data!AF26),_xlfn.RANK.AVG(Odchylky!AC27,Odchylky!$B27:$AO27),"")</f>
        <v>31</v>
      </c>
      <c r="AD27" s="6">
        <f>IF(ISNUMBER(Data!AG26),_xlfn.RANK.AVG(Odchylky!AD27,Odchylky!$B27:$AO27),"")</f>
        <v>9</v>
      </c>
      <c r="AE27" s="6">
        <f>IF(ISNUMBER(Data!AH26),_xlfn.RANK.AVG(Odchylky!AE27,Odchylky!$B27:$AO27),"")</f>
        <v>25</v>
      </c>
      <c r="AF27" s="6">
        <f>IF(ISNUMBER(Data!AI26),_xlfn.RANK.AVG(Odchylky!AF27,Odchylky!$B27:$AO27),"")</f>
        <v>20</v>
      </c>
      <c r="AG27" s="6">
        <f>IF(ISNUMBER(Data!AJ26),_xlfn.RANK.AVG(Odchylky!AG27,Odchylky!$B27:$AO27),"")</f>
        <v>21</v>
      </c>
      <c r="AH27" s="7">
        <f>IF(ISNUMBER(Data!AK26),_xlfn.RANK.AVG(Odchylky!AH27,Odchylky!$B27:$AO27),"")</f>
        <v>8</v>
      </c>
    </row>
    <row r="28" spans="1:34" x14ac:dyDescent="0.25">
      <c r="A28" s="54" t="s">
        <v>88</v>
      </c>
      <c r="B28" s="51">
        <f>IF(ISNUMBER(Data!E27),_xlfn.RANK.AVG(Odchylky!B28,Odchylky!$B28:$AO28),"")</f>
        <v>9</v>
      </c>
      <c r="C28" s="6" t="str">
        <f>IF(ISNUMBER(Data!F27),_xlfn.RANK.AVG(Odchylky!C28,Odchylky!$B28:$AO28),"")</f>
        <v/>
      </c>
      <c r="D28" s="6">
        <f>IF(ISNUMBER(Data!G27),_xlfn.RANK.AVG(Odchylky!D28,Odchylky!$B28:$AO28),"")</f>
        <v>4</v>
      </c>
      <c r="E28" s="6">
        <f>IF(ISNUMBER(Data!H27),_xlfn.RANK.AVG(Odchylky!E28,Odchylky!$B28:$AO28),"")</f>
        <v>27.5</v>
      </c>
      <c r="F28" s="6">
        <f>IF(ISNUMBER(Data!I27),_xlfn.RANK.AVG(Odchylky!F28,Odchylky!$B28:$AO28),"")</f>
        <v>1</v>
      </c>
      <c r="G28" s="6">
        <f>IF(ISNUMBER(Data!J27),_xlfn.RANK.AVG(Odchylky!G28,Odchylky!$B28:$AO28),"")</f>
        <v>11</v>
      </c>
      <c r="H28" s="6">
        <f>IF(ISNUMBER(Data!K27),_xlfn.RANK.AVG(Odchylky!H28,Odchylky!$B28:$AO28),"")</f>
        <v>14</v>
      </c>
      <c r="I28" s="6">
        <f>IF(ISNUMBER(Data!L27),_xlfn.RANK.AVG(Odchylky!I28,Odchylky!$B28:$AO28),"")</f>
        <v>7</v>
      </c>
      <c r="J28" s="6">
        <f>IF(ISNUMBER(Data!M27),_xlfn.RANK.AVG(Odchylky!J28,Odchylky!$B28:$AO28),"")</f>
        <v>6</v>
      </c>
      <c r="K28" s="6">
        <f>IF(ISNUMBER(Data!N27),_xlfn.RANK.AVG(Odchylky!K28,Odchylky!$B28:$AO28),"")</f>
        <v>3</v>
      </c>
      <c r="L28" s="6">
        <f>IF(ISNUMBER(Data!O27),_xlfn.RANK.AVG(Odchylky!L28,Odchylky!$B28:$AO28),"")</f>
        <v>26</v>
      </c>
      <c r="M28" s="6">
        <f>IF(ISNUMBER(Data!P27),_xlfn.RANK.AVG(Odchylky!M28,Odchylky!$B28:$AO28),"")</f>
        <v>30</v>
      </c>
      <c r="N28" s="6">
        <f>IF(ISNUMBER(Data!Q27),_xlfn.RANK.AVG(Odchylky!N28,Odchylky!$B28:$AO28),"")</f>
        <v>24</v>
      </c>
      <c r="O28" s="6">
        <f>IF(ISNUMBER(Data!R27),_xlfn.RANK.AVG(Odchylky!O28,Odchylky!$B28:$AO28),"")</f>
        <v>18.5</v>
      </c>
      <c r="P28" s="6">
        <f>IF(ISNUMBER(Data!S27),_xlfn.RANK.AVG(Odchylky!P28,Odchylky!$B28:$AO28),"")</f>
        <v>18.5</v>
      </c>
      <c r="Q28" s="6">
        <f>IF(ISNUMBER(Data!T27),_xlfn.RANK.AVG(Odchylky!Q28,Odchylky!$B28:$AO28),"")</f>
        <v>32</v>
      </c>
      <c r="R28" s="6">
        <f>IF(ISNUMBER(Data!U27),_xlfn.RANK.AVG(Odchylky!R28,Odchylky!$B28:$AO28),"")</f>
        <v>27.5</v>
      </c>
      <c r="S28" s="6">
        <f>IF(ISNUMBER(Data!V27),_xlfn.RANK.AVG(Odchylky!S28,Odchylky!$B28:$AO28),"")</f>
        <v>31</v>
      </c>
      <c r="T28" s="6">
        <f>IF(ISNUMBER(Data!W27),_xlfn.RANK.AVG(Odchylky!T28,Odchylky!$B28:$AO28),"")</f>
        <v>12</v>
      </c>
      <c r="U28" s="6">
        <f>IF(ISNUMBER(Data!X27),_xlfn.RANK.AVG(Odchylky!U28,Odchylky!$B28:$AO28),"")</f>
        <v>22</v>
      </c>
      <c r="V28" s="6">
        <f>IF(ISNUMBER(Data!Y27),_xlfn.RANK.AVG(Odchylky!V28,Odchylky!$B28:$AO28),"")</f>
        <v>15</v>
      </c>
      <c r="W28" s="6">
        <f>IF(ISNUMBER(Data!Z27),_xlfn.RANK.AVG(Odchylky!W28,Odchylky!$B28:$AO28),"")</f>
        <v>5</v>
      </c>
      <c r="X28" s="6">
        <f>IF(ISNUMBER(Data!AA27),_xlfn.RANK.AVG(Odchylky!X28,Odchylky!$B28:$AO28),"")</f>
        <v>13</v>
      </c>
      <c r="Y28" s="6">
        <f>IF(ISNUMBER(Data!AB27),_xlfn.RANK.AVG(Odchylky!Y28,Odchylky!$B28:$AO28),"")</f>
        <v>8</v>
      </c>
      <c r="Z28" s="6">
        <f>IF(ISNUMBER(Data!AC28),_xlfn.RANK.AVG(Odchylky!Z28,Odchylky!$B28:$AO28),"")</f>
        <v>2</v>
      </c>
      <c r="AA28" s="6">
        <f>IF(ISNUMBER(Data!AD27),_xlfn.RANK.AVG(Odchylky!AA28,Odchylky!$B28:$AO28),"")</f>
        <v>29</v>
      </c>
      <c r="AB28" s="6">
        <f>IF(ISNUMBER(Data!AE27),_xlfn.RANK.AVG(Odchylky!AB28,Odchylky!$B28:$AO28),"")</f>
        <v>16</v>
      </c>
      <c r="AC28" s="6">
        <f>IF(ISNUMBER(Data!AF27),_xlfn.RANK.AVG(Odchylky!AC28,Odchylky!$B28:$AO28),"")</f>
        <v>21</v>
      </c>
      <c r="AD28" s="6">
        <f>IF(ISNUMBER(Data!AG27),_xlfn.RANK.AVG(Odchylky!AD28,Odchylky!$B28:$AO28),"")</f>
        <v>24</v>
      </c>
      <c r="AE28" s="6">
        <f>IF(ISNUMBER(Data!AH27),_xlfn.RANK.AVG(Odchylky!AE28,Odchylky!$B28:$AO28),"")</f>
        <v>17</v>
      </c>
      <c r="AF28" s="6">
        <f>IF(ISNUMBER(Data!AI27),_xlfn.RANK.AVG(Odchylky!AF28,Odchylky!$B28:$AO28),"")</f>
        <v>20</v>
      </c>
      <c r="AG28" s="6">
        <f>IF(ISNUMBER(Data!AJ27),_xlfn.RANK.AVG(Odchylky!AG28,Odchylky!$B28:$AO28),"")</f>
        <v>24</v>
      </c>
      <c r="AH28" s="7">
        <f>IF(ISNUMBER(Data!AK27),_xlfn.RANK.AVG(Odchylky!AH28,Odchylky!$B28:$AO28),"")</f>
        <v>10</v>
      </c>
    </row>
    <row r="29" spans="1:34" ht="15.75" thickBot="1" x14ac:dyDescent="0.3">
      <c r="A29" s="55" t="s">
        <v>91</v>
      </c>
      <c r="B29" s="52">
        <f>IF(ISNUMBER(Data!E28),_xlfn.RANK.AVG(Odchylky!B29,Odchylky!$B29:$AO29),"")</f>
        <v>10.5</v>
      </c>
      <c r="C29" s="4" t="str">
        <f>IF(ISNUMBER(Data!F28),_xlfn.RANK.AVG(Odchylky!C29,Odchylky!$B29:$AO29),"")</f>
        <v/>
      </c>
      <c r="D29" s="4" t="str">
        <f>IF(ISNUMBER(Data!G28),_xlfn.RANK.AVG(Odchylky!D29,Odchylky!$B29:$AO29),"")</f>
        <v/>
      </c>
      <c r="E29" s="4">
        <f>IF(ISNUMBER(Data!H28),_xlfn.RANK.AVG(Odchylky!E29,Odchylky!$B29:$AO29),"")</f>
        <v>6</v>
      </c>
      <c r="F29" s="4">
        <f>IF(ISNUMBER(Data!I28),_xlfn.RANK.AVG(Odchylky!F29,Odchylky!$B29:$AO29),"")</f>
        <v>26</v>
      </c>
      <c r="G29" s="4">
        <f>IF(ISNUMBER(Data!J28),_xlfn.RANK.AVG(Odchylky!G29,Odchylky!$B29:$AO29),"")</f>
        <v>2</v>
      </c>
      <c r="H29" s="4">
        <f>IF(ISNUMBER(Data!K28),_xlfn.RANK.AVG(Odchylky!H29,Odchylky!$B29:$AO29),"")</f>
        <v>27</v>
      </c>
      <c r="I29" s="4">
        <f>IF(ISNUMBER(Data!L28),_xlfn.RANK.AVG(Odchylky!I29,Odchylky!$B29:$AO29),"")</f>
        <v>18</v>
      </c>
      <c r="J29" s="4">
        <f>IF(ISNUMBER(Data!M28),_xlfn.RANK.AVG(Odchylky!J29,Odchylky!$B29:$AO29),"")</f>
        <v>23</v>
      </c>
      <c r="K29" s="4">
        <f>IF(ISNUMBER(Data!N28),_xlfn.RANK.AVG(Odchylky!K29,Odchylky!$B29:$AO29),"")</f>
        <v>14</v>
      </c>
      <c r="L29" s="4">
        <f>IF(ISNUMBER(Data!O28),_xlfn.RANK.AVG(Odchylky!L29,Odchylky!$B29:$AO29),"")</f>
        <v>16</v>
      </c>
      <c r="M29" s="4">
        <f>IF(ISNUMBER(Data!P28),_xlfn.RANK.AVG(Odchylky!M29,Odchylky!$B29:$AO29),"")</f>
        <v>1</v>
      </c>
      <c r="N29" s="4">
        <f>IF(ISNUMBER(Data!Q28),_xlfn.RANK.AVG(Odchylky!N29,Odchylky!$B29:$AO29),"")</f>
        <v>3</v>
      </c>
      <c r="O29" s="4">
        <f>IF(ISNUMBER(Data!R28),_xlfn.RANK.AVG(Odchylky!O29,Odchylky!$B29:$AO29),"")</f>
        <v>5</v>
      </c>
      <c r="P29" s="4">
        <f>IF(ISNUMBER(Data!S28),_xlfn.RANK.AVG(Odchylky!P29,Odchylky!$B29:$AO29),"")</f>
        <v>15</v>
      </c>
      <c r="Q29" s="4">
        <f>IF(ISNUMBER(Data!T28),_xlfn.RANK.AVG(Odchylky!Q29,Odchylky!$B29:$AO29),"")</f>
        <v>10.5</v>
      </c>
      <c r="R29" s="4">
        <f>IF(ISNUMBER(Data!U28),_xlfn.RANK.AVG(Odchylky!R29,Odchylky!$B29:$AO29),"")</f>
        <v>22</v>
      </c>
      <c r="S29" s="4">
        <f>IF(ISNUMBER(Data!V28),_xlfn.RANK.AVG(Odchylky!S29,Odchylky!$B29:$AO29),"")</f>
        <v>19</v>
      </c>
      <c r="T29" s="4">
        <f>IF(ISNUMBER(Data!W28),_xlfn.RANK.AVG(Odchylky!T29,Odchylky!$B29:$AO29),"")</f>
        <v>21</v>
      </c>
      <c r="U29" s="4" t="str">
        <f>IF(ISNUMBER(Data!X28),_xlfn.RANK.AVG(Odchylky!U29,Odchylky!$B29:$AO29),"")</f>
        <v/>
      </c>
      <c r="V29" s="4">
        <f>IF(ISNUMBER(Data!Y28),_xlfn.RANK.AVG(Odchylky!V29,Odchylky!$B29:$AO29),"")</f>
        <v>12</v>
      </c>
      <c r="W29" s="4">
        <f>IF(ISNUMBER(Data!Z28),_xlfn.RANK.AVG(Odchylky!W29,Odchylky!$B29:$AO29),"")</f>
        <v>24</v>
      </c>
      <c r="X29" s="4">
        <f>IF(ISNUMBER(Data!AA28),_xlfn.RANK.AVG(Odchylky!X29,Odchylky!$B29:$AO29),"")</f>
        <v>4</v>
      </c>
      <c r="Y29" s="4">
        <f>IF(ISNUMBER(Data!AB28),_xlfn.RANK.AVG(Odchylky!Y29,Odchylky!$B29:$AO29),"")</f>
        <v>7.5</v>
      </c>
      <c r="Z29" s="4" t="str">
        <f>IF(ISNUMBER(Data!#REF!),_xlfn.RANK.AVG(Odchylky!Z29,Odchylky!$B29:$AO29),"")</f>
        <v/>
      </c>
      <c r="AA29" s="4">
        <f>IF(ISNUMBER(Data!AD28),_xlfn.RANK.AVG(Odchylky!AA29,Odchylky!$B29:$AO29),"")</f>
        <v>20</v>
      </c>
      <c r="AB29" s="4" t="str">
        <f>IF(ISNUMBER(Data!AE28),_xlfn.RANK.AVG(Odchylky!AB29,Odchylky!$B29:$AO29),"")</f>
        <v/>
      </c>
      <c r="AC29" s="4">
        <f>IF(ISNUMBER(Data!AF28),_xlfn.RANK.AVG(Odchylky!AC29,Odchylky!$B29:$AO29),"")</f>
        <v>13</v>
      </c>
      <c r="AD29" s="4">
        <f>IF(ISNUMBER(Data!AG28),_xlfn.RANK.AVG(Odchylky!AD29,Odchylky!$B29:$AO29),"")</f>
        <v>17</v>
      </c>
      <c r="AE29" s="4">
        <f>IF(ISNUMBER(Data!AH28),_xlfn.RANK.AVG(Odchylky!AE29,Odchylky!$B29:$AO29),"")</f>
        <v>7.5</v>
      </c>
      <c r="AF29" s="4">
        <f>IF(ISNUMBER(Data!AI28),_xlfn.RANK.AVG(Odchylky!AF29,Odchylky!$B29:$AO29),"")</f>
        <v>25</v>
      </c>
      <c r="AG29" s="4" t="str">
        <f>IF(ISNUMBER(Data!AJ28),_xlfn.RANK.AVG(Odchylky!AG29,Odchylky!$B29:$AO29),"")</f>
        <v/>
      </c>
      <c r="AH29" s="5">
        <f>IF(ISNUMBER(Data!AK28),_xlfn.RANK.AVG(Odchylky!AH29,Odchylky!$B29:$AO29),"")</f>
        <v>9</v>
      </c>
    </row>
    <row r="30" spans="1:34" x14ac:dyDescent="0.25">
      <c r="A30" s="58" t="s">
        <v>98</v>
      </c>
      <c r="B30" s="56">
        <f t="shared" ref="B30:AH30" si="0">SUM(B4:B29)</f>
        <v>501</v>
      </c>
      <c r="C30" s="17">
        <f t="shared" si="0"/>
        <v>368</v>
      </c>
      <c r="D30" s="17">
        <f t="shared" si="0"/>
        <v>446</v>
      </c>
      <c r="E30" s="17">
        <f t="shared" si="0"/>
        <v>339</v>
      </c>
      <c r="F30" s="17">
        <f t="shared" si="0"/>
        <v>349</v>
      </c>
      <c r="G30" s="17">
        <f t="shared" si="0"/>
        <v>463</v>
      </c>
      <c r="H30" s="17">
        <f t="shared" si="0"/>
        <v>465.5</v>
      </c>
      <c r="I30" s="17">
        <f t="shared" si="0"/>
        <v>333</v>
      </c>
      <c r="J30" s="17">
        <f t="shared" si="0"/>
        <v>410</v>
      </c>
      <c r="K30" s="17">
        <f t="shared" si="0"/>
        <v>328</v>
      </c>
      <c r="L30" s="17">
        <f t="shared" si="0"/>
        <v>393.5</v>
      </c>
      <c r="M30" s="17">
        <f t="shared" si="0"/>
        <v>433.5</v>
      </c>
      <c r="N30" s="17">
        <f t="shared" si="0"/>
        <v>400</v>
      </c>
      <c r="O30" s="17">
        <f t="shared" si="0"/>
        <v>436</v>
      </c>
      <c r="P30" s="17">
        <f t="shared" si="0"/>
        <v>326</v>
      </c>
      <c r="Q30" s="17">
        <f t="shared" si="0"/>
        <v>488</v>
      </c>
      <c r="R30" s="17">
        <f t="shared" si="0"/>
        <v>404</v>
      </c>
      <c r="S30" s="17">
        <f t="shared" si="0"/>
        <v>471.5</v>
      </c>
      <c r="T30" s="17">
        <f t="shared" si="0"/>
        <v>406</v>
      </c>
      <c r="U30" s="17">
        <f t="shared" si="0"/>
        <v>431</v>
      </c>
      <c r="V30" s="17">
        <f t="shared" si="0"/>
        <v>451.5</v>
      </c>
      <c r="W30" s="17">
        <f t="shared" si="0"/>
        <v>306.5</v>
      </c>
      <c r="X30" s="17">
        <f t="shared" si="0"/>
        <v>388.5</v>
      </c>
      <c r="Y30" s="17">
        <f t="shared" si="0"/>
        <v>364</v>
      </c>
      <c r="Z30" s="17">
        <f t="shared" si="0"/>
        <v>357</v>
      </c>
      <c r="AA30" s="17">
        <f t="shared" si="0"/>
        <v>353</v>
      </c>
      <c r="AB30" s="17">
        <f t="shared" si="0"/>
        <v>447.5</v>
      </c>
      <c r="AC30" s="17">
        <f t="shared" si="0"/>
        <v>530</v>
      </c>
      <c r="AD30" s="17">
        <f t="shared" si="0"/>
        <v>483</v>
      </c>
      <c r="AE30" s="17">
        <f t="shared" si="0"/>
        <v>453.5</v>
      </c>
      <c r="AF30" s="17">
        <f t="shared" si="0"/>
        <v>554.5</v>
      </c>
      <c r="AG30" s="17">
        <f t="shared" si="0"/>
        <v>457</v>
      </c>
      <c r="AH30" s="19">
        <f t="shared" si="0"/>
        <v>446</v>
      </c>
    </row>
    <row r="31" spans="1:34" ht="15.75" thickBot="1" x14ac:dyDescent="0.3">
      <c r="A31" s="55" t="s">
        <v>109</v>
      </c>
      <c r="B31" s="52">
        <f>_xlfn.RANK.AVG(B30,$B$30:$AH$30)</f>
        <v>3</v>
      </c>
      <c r="C31" s="52">
        <f t="shared" ref="C31:G31" si="1">_xlfn.RANK.AVG(C30,$B$30:$AH$30)</f>
        <v>24</v>
      </c>
      <c r="D31" s="52">
        <f t="shared" si="1"/>
        <v>13.5</v>
      </c>
      <c r="E31" s="52">
        <f t="shared" si="1"/>
        <v>29</v>
      </c>
      <c r="F31" s="52">
        <f t="shared" si="1"/>
        <v>28</v>
      </c>
      <c r="G31" s="52">
        <f t="shared" si="1"/>
        <v>8</v>
      </c>
      <c r="H31" s="52">
        <f t="shared" ref="H31" si="2">_xlfn.RANK.AVG(H30,$B$30:$AH$30)</f>
        <v>7</v>
      </c>
      <c r="I31" s="52">
        <f t="shared" ref="I31" si="3">_xlfn.RANK.AVG(I30,$B$30:$AH$30)</f>
        <v>30</v>
      </c>
      <c r="J31" s="52">
        <f t="shared" ref="J31" si="4">_xlfn.RANK.AVG(J30,$B$30:$AH$30)</f>
        <v>18</v>
      </c>
      <c r="K31" s="52">
        <f t="shared" ref="K31:L31" si="5">_xlfn.RANK.AVG(K30,$B$30:$AH$30)</f>
        <v>31</v>
      </c>
      <c r="L31" s="52">
        <f t="shared" si="5"/>
        <v>22</v>
      </c>
      <c r="M31" s="52">
        <f t="shared" ref="M31" si="6">_xlfn.RANK.AVG(M30,$B$30:$AH$30)</f>
        <v>16</v>
      </c>
      <c r="N31" s="52">
        <f t="shared" ref="N31" si="7">_xlfn.RANK.AVG(N30,$B$30:$AH$30)</f>
        <v>21</v>
      </c>
      <c r="O31" s="52">
        <f t="shared" ref="O31" si="8">_xlfn.RANK.AVG(O30,$B$30:$AH$30)</f>
        <v>15</v>
      </c>
      <c r="P31" s="52">
        <f t="shared" ref="P31:Q31" si="9">_xlfn.RANK.AVG(P30,$B$30:$AH$30)</f>
        <v>32</v>
      </c>
      <c r="Q31" s="52">
        <f t="shared" si="9"/>
        <v>4</v>
      </c>
      <c r="R31" s="52">
        <f t="shared" ref="R31" si="10">_xlfn.RANK.AVG(R30,$B$30:$AH$30)</f>
        <v>20</v>
      </c>
      <c r="S31" s="52">
        <f t="shared" ref="S31" si="11">_xlfn.RANK.AVG(S30,$B$30:$AH$30)</f>
        <v>6</v>
      </c>
      <c r="T31" s="52">
        <f t="shared" ref="T31" si="12">_xlfn.RANK.AVG(T30,$B$30:$AH$30)</f>
        <v>19</v>
      </c>
      <c r="U31" s="52">
        <f t="shared" ref="U31:V31" si="13">_xlfn.RANK.AVG(U30,$B$30:$AH$30)</f>
        <v>17</v>
      </c>
      <c r="V31" s="52">
        <f t="shared" si="13"/>
        <v>11</v>
      </c>
      <c r="W31" s="52">
        <f t="shared" ref="W31" si="14">_xlfn.RANK.AVG(W30,$B$30:$AH$30)</f>
        <v>33</v>
      </c>
      <c r="X31" s="52">
        <f t="shared" ref="X31" si="15">_xlfn.RANK.AVG(X30,$B$30:$AH$30)</f>
        <v>23</v>
      </c>
      <c r="Y31" s="52">
        <f t="shared" ref="Y31" si="16">_xlfn.RANK.AVG(Y30,$B$30:$AH$30)</f>
        <v>25</v>
      </c>
      <c r="Z31" s="52">
        <f t="shared" ref="Z31:AA31" si="17">_xlfn.RANK.AVG(Z30,$B$30:$AH$30)</f>
        <v>26</v>
      </c>
      <c r="AA31" s="52">
        <f t="shared" si="17"/>
        <v>27</v>
      </c>
      <c r="AB31" s="52">
        <f t="shared" ref="AB31" si="18">_xlfn.RANK.AVG(AB30,$B$30:$AH$30)</f>
        <v>12</v>
      </c>
      <c r="AC31" s="52">
        <f t="shared" ref="AC31" si="19">_xlfn.RANK.AVG(AC30,$B$30:$AH$30)</f>
        <v>2</v>
      </c>
      <c r="AD31" s="52">
        <f t="shared" ref="AD31" si="20">_xlfn.RANK.AVG(AD30,$B$30:$AH$30)</f>
        <v>5</v>
      </c>
      <c r="AE31" s="52">
        <f t="shared" ref="AE31:AF31" si="21">_xlfn.RANK.AVG(AE30,$B$30:$AH$30)</f>
        <v>10</v>
      </c>
      <c r="AF31" s="52">
        <f t="shared" si="21"/>
        <v>1</v>
      </c>
      <c r="AG31" s="52">
        <f t="shared" ref="AG31" si="22">_xlfn.RANK.AVG(AG30,$B$30:$AH$30)</f>
        <v>9</v>
      </c>
      <c r="AH31" s="52">
        <f t="shared" ref="AH31" si="23">_xlfn.RANK.AVG(AH30,$B$30:$AH$30)</f>
        <v>13.5</v>
      </c>
    </row>
    <row r="32" spans="1:34" x14ac:dyDescent="0.25">
      <c r="A32" s="53" t="s">
        <v>92</v>
      </c>
      <c r="B32" s="57">
        <f>IF(Data!E$2=1,Body!B$30,0)</f>
        <v>0</v>
      </c>
      <c r="C32" s="47">
        <f>IF(Data!F$2=1,Body!C$30,0)</f>
        <v>0</v>
      </c>
      <c r="D32" s="47">
        <f>IF(Data!G$2=1,Body!D$30,0)</f>
        <v>0</v>
      </c>
      <c r="E32" s="47">
        <f>IF(Data!H$2=1,Body!E$30,0)</f>
        <v>0</v>
      </c>
      <c r="F32" s="47">
        <f>IF(Data!I$2=1,Body!F$30,0)</f>
        <v>0</v>
      </c>
      <c r="G32" s="47">
        <f>IF(Data!J$2=1,Body!G$30,0)</f>
        <v>0</v>
      </c>
      <c r="H32" s="47">
        <f>IF(Data!K$2=1,Body!H$30,0)</f>
        <v>465.5</v>
      </c>
      <c r="I32" s="47">
        <f>IF(Data!L$2=1,Body!I$30,0)</f>
        <v>333</v>
      </c>
      <c r="J32" s="47">
        <f>IF(Data!M$2=1,Body!J$30,0)</f>
        <v>410</v>
      </c>
      <c r="K32" s="47">
        <f>IF(Data!N$2=1,Body!K$30,0)</f>
        <v>328</v>
      </c>
      <c r="L32" s="47">
        <f>IF(Data!O$2=1,Body!L$30,0)</f>
        <v>393.5</v>
      </c>
      <c r="M32" s="47">
        <f>IF(Data!P$2=1,Body!M$30,0)</f>
        <v>0</v>
      </c>
      <c r="N32" s="47">
        <f>IF(Data!Q$2=1,Body!N$30,0)</f>
        <v>0</v>
      </c>
      <c r="O32" s="47">
        <f>IF(Data!R$2=1,Body!O$30,0)</f>
        <v>0</v>
      </c>
      <c r="P32" s="47">
        <f>IF(Data!S$2=1,Body!P$30,0)</f>
        <v>0</v>
      </c>
      <c r="Q32" s="47">
        <f>IF(Data!T$2=1,Body!Q$30,0)</f>
        <v>0</v>
      </c>
      <c r="R32" s="47">
        <f>IF(Data!U$2=1,Body!R$30,0)</f>
        <v>0</v>
      </c>
      <c r="S32" s="47">
        <f>IF(Data!V$2=1,Body!S$30,0)</f>
        <v>0</v>
      </c>
      <c r="T32" s="47">
        <f>IF(Data!W$2=1,Body!T$30,0)</f>
        <v>0</v>
      </c>
      <c r="U32" s="47">
        <f>IF(Data!X$2=1,Body!U$30,0)</f>
        <v>0</v>
      </c>
      <c r="V32" s="47">
        <f>IF(Data!Y$2=1,Body!V$30,0)</f>
        <v>0</v>
      </c>
      <c r="W32" s="47">
        <f>IF(Data!Z$2=1,Body!W$30,0)</f>
        <v>0</v>
      </c>
      <c r="X32" s="47">
        <f>IF(Data!AA$2=1,Body!X$30,0)</f>
        <v>0</v>
      </c>
      <c r="Y32" s="47">
        <f>IF(Data!AB$2=1,Body!Y$30,0)</f>
        <v>0</v>
      </c>
      <c r="Z32" s="47">
        <f>IF(Data!AC$2=1,Body!Z$30,0)</f>
        <v>0</v>
      </c>
      <c r="AA32" s="47">
        <f>IF(Data!AD$2=1,Body!AA$30,0)</f>
        <v>0</v>
      </c>
      <c r="AB32" s="47">
        <f>IF(Data!AE$2=1,Body!AB$30,0)</f>
        <v>0</v>
      </c>
      <c r="AC32" s="47">
        <f>IF(Data!AF$2=1,Body!AC$30,0)</f>
        <v>0</v>
      </c>
      <c r="AD32" s="47">
        <f>IF(Data!AG$2=1,Body!AD$30,0)</f>
        <v>483</v>
      </c>
      <c r="AE32" s="47">
        <f>IF(Data!AH$2=1,Body!AE$30,0)</f>
        <v>0</v>
      </c>
      <c r="AF32" s="47">
        <f>IF(Data!AI$2=1,Body!AF$30,0)</f>
        <v>0</v>
      </c>
      <c r="AG32" s="47">
        <f>IF(Data!AJ$2=1,Body!AG$30,0)</f>
        <v>0</v>
      </c>
      <c r="AH32" s="48">
        <f>IF(Data!AK$2=1,Body!AH$30,0)</f>
        <v>0</v>
      </c>
    </row>
    <row r="33" spans="1:34" x14ac:dyDescent="0.25">
      <c r="A33" s="54" t="s">
        <v>93</v>
      </c>
      <c r="B33" s="51">
        <f>IF(Data!E$2=2,Body!B$30,0)</f>
        <v>0</v>
      </c>
      <c r="C33" s="6">
        <f>IF(Data!F$2=2,Body!C$30,0)</f>
        <v>0</v>
      </c>
      <c r="D33" s="6">
        <f>IF(Data!G$2=2,Body!D$30,0)</f>
        <v>0</v>
      </c>
      <c r="E33" s="6">
        <f>IF(Data!H$2=2,Body!E$30,0)</f>
        <v>0</v>
      </c>
      <c r="F33" s="6">
        <f>IF(Data!I$2=2,Body!F$30,0)</f>
        <v>0</v>
      </c>
      <c r="G33" s="6">
        <f>IF(Data!J$2=2,Body!G$30,0)</f>
        <v>0</v>
      </c>
      <c r="H33" s="6">
        <f>IF(Data!K$2=2,Body!H$30,0)</f>
        <v>0</v>
      </c>
      <c r="I33" s="6">
        <f>IF(Data!L$2=2,Body!I$30,0)</f>
        <v>0</v>
      </c>
      <c r="J33" s="6">
        <f>IF(Data!M$2=2,Body!J$30,0)</f>
        <v>0</v>
      </c>
      <c r="K33" s="6">
        <f>IF(Data!N$2=2,Body!K$30,0)</f>
        <v>0</v>
      </c>
      <c r="L33" s="6">
        <f>IF(Data!O$2=2,Body!L$30,0)</f>
        <v>0</v>
      </c>
      <c r="M33" s="6">
        <f>IF(Data!P$2=2,Body!M$30,0)</f>
        <v>0</v>
      </c>
      <c r="N33" s="6">
        <f>IF(Data!Q$2=2,Body!N$30,0)</f>
        <v>0</v>
      </c>
      <c r="O33" s="6">
        <f>IF(Data!R$2=2,Body!O$30,0)</f>
        <v>0</v>
      </c>
      <c r="P33" s="6">
        <f>IF(Data!S$2=2,Body!P$30,0)</f>
        <v>0</v>
      </c>
      <c r="Q33" s="6">
        <f>IF(Data!T$2=2,Body!Q$30,0)</f>
        <v>0</v>
      </c>
      <c r="R33" s="6">
        <f>IF(Data!U$2=2,Body!R$30,0)</f>
        <v>0</v>
      </c>
      <c r="S33" s="6">
        <f>IF(Data!V$2=2,Body!S$30,0)</f>
        <v>0</v>
      </c>
      <c r="T33" s="6">
        <f>IF(Data!W$2=2,Body!T$30,0)</f>
        <v>0</v>
      </c>
      <c r="U33" s="6">
        <f>IF(Data!X$2=2,Body!U$30,0)</f>
        <v>0</v>
      </c>
      <c r="V33" s="6">
        <f>IF(Data!Y$2=2,Body!V$30,0)</f>
        <v>0</v>
      </c>
      <c r="W33" s="6">
        <f>IF(Data!Z$2=2,Body!W$30,0)</f>
        <v>306.5</v>
      </c>
      <c r="X33" s="6">
        <f>IF(Data!AA$2=2,Body!X$30,0)</f>
        <v>388.5</v>
      </c>
      <c r="Y33" s="6">
        <f>IF(Data!AB$2=2,Body!Y$30,0)</f>
        <v>364</v>
      </c>
      <c r="Z33" s="6">
        <f>IF(Data!AC$2=2,Body!Z$30,0)</f>
        <v>357</v>
      </c>
      <c r="AA33" s="6">
        <f>IF(Data!AD$2=2,Body!AA$30,0)</f>
        <v>353</v>
      </c>
      <c r="AB33" s="6">
        <f>IF(Data!AE$2=2,Body!AB$30,0)</f>
        <v>0</v>
      </c>
      <c r="AC33" s="6">
        <f>IF(Data!AF$2=2,Body!AC$30,0)</f>
        <v>0</v>
      </c>
      <c r="AD33" s="6">
        <f>IF(Data!AG$2=2,Body!AD$30,0)</f>
        <v>0</v>
      </c>
      <c r="AE33" s="6">
        <f>IF(Data!AH$2=2,Body!AE$30,0)</f>
        <v>0</v>
      </c>
      <c r="AF33" s="6">
        <f>IF(Data!AI$2=2,Body!AF$30,0)</f>
        <v>0</v>
      </c>
      <c r="AG33" s="6">
        <f>IF(Data!AJ$2=2,Body!AG$30,0)</f>
        <v>0</v>
      </c>
      <c r="AH33" s="7">
        <f>IF(Data!AK$2=2,Body!AH$30,0)</f>
        <v>0</v>
      </c>
    </row>
    <row r="34" spans="1:34" x14ac:dyDescent="0.25">
      <c r="A34" s="54" t="s">
        <v>94</v>
      </c>
      <c r="B34" s="51">
        <f>IF(Data!E$2=3,Body!B$30,0)</f>
        <v>501</v>
      </c>
      <c r="C34" s="6">
        <f>IF(Data!F$2=3,Body!C$30,0)</f>
        <v>368</v>
      </c>
      <c r="D34" s="6">
        <f>IF(Data!G$2=3,Body!D$30,0)</f>
        <v>446</v>
      </c>
      <c r="E34" s="6">
        <f>IF(Data!H$2=3,Body!E$30,0)</f>
        <v>339</v>
      </c>
      <c r="F34" s="6">
        <f>IF(Data!I$2=3,Body!F$30,0)</f>
        <v>349</v>
      </c>
      <c r="G34" s="6">
        <f>IF(Data!J$2=3,Body!G$30,0)</f>
        <v>463</v>
      </c>
      <c r="H34" s="6">
        <f>IF(Data!K$2=3,Body!H$30,0)</f>
        <v>0</v>
      </c>
      <c r="I34" s="6">
        <f>IF(Data!L$2=3,Body!I$30,0)</f>
        <v>0</v>
      </c>
      <c r="J34" s="6">
        <f>IF(Data!M$2=3,Body!J$30,0)</f>
        <v>0</v>
      </c>
      <c r="K34" s="6">
        <f>IF(Data!N$2=3,Body!K$30,0)</f>
        <v>0</v>
      </c>
      <c r="L34" s="6">
        <f>IF(Data!O$2=3,Body!L$30,0)</f>
        <v>0</v>
      </c>
      <c r="M34" s="6">
        <f>IF(Data!P$2=3,Body!M$30,0)</f>
        <v>0</v>
      </c>
      <c r="N34" s="6">
        <f>IF(Data!Q$2=3,Body!N$30,0)</f>
        <v>0</v>
      </c>
      <c r="O34" s="6">
        <f>IF(Data!R$2=3,Body!O$30,0)</f>
        <v>0</v>
      </c>
      <c r="P34" s="6">
        <f>IF(Data!S$2=3,Body!P$30,0)</f>
        <v>0</v>
      </c>
      <c r="Q34" s="6">
        <f>IF(Data!T$2=3,Body!Q$30,0)</f>
        <v>0</v>
      </c>
      <c r="R34" s="6">
        <f>IF(Data!U$2=3,Body!R$30,0)</f>
        <v>0</v>
      </c>
      <c r="S34" s="6">
        <f>IF(Data!V$2=3,Body!S$30,0)</f>
        <v>0</v>
      </c>
      <c r="T34" s="6">
        <f>IF(Data!W$2=3,Body!T$30,0)</f>
        <v>0</v>
      </c>
      <c r="U34" s="6">
        <f>IF(Data!X$2=3,Body!U$30,0)</f>
        <v>0</v>
      </c>
      <c r="V34" s="6">
        <f>IF(Data!Y$2=3,Body!V$30,0)</f>
        <v>0</v>
      </c>
      <c r="W34" s="6">
        <f>IF(Data!Z$2=3,Body!W$30,0)</f>
        <v>0</v>
      </c>
      <c r="X34" s="6">
        <f>IF(Data!AA$2=3,Body!X$30,0)</f>
        <v>0</v>
      </c>
      <c r="Y34" s="6">
        <f>IF(Data!AB$2=3,Body!Y$30,0)</f>
        <v>0</v>
      </c>
      <c r="Z34" s="6">
        <f>IF(Data!AC$2=3,Body!Z$30,0)</f>
        <v>0</v>
      </c>
      <c r="AA34" s="6">
        <f>IF(Data!AD$2=3,Body!AA$30,0)</f>
        <v>0</v>
      </c>
      <c r="AB34" s="6">
        <f>IF(Data!AE$2=3,Body!AB$30,0)</f>
        <v>0</v>
      </c>
      <c r="AC34" s="6">
        <f>IF(Data!AF$2=3,Body!AC$30,0)</f>
        <v>0</v>
      </c>
      <c r="AD34" s="6">
        <f>IF(Data!AG$2=3,Body!AD$30,0)</f>
        <v>0</v>
      </c>
      <c r="AE34" s="6">
        <f>IF(Data!AH$2=3,Body!AE$30,0)</f>
        <v>0</v>
      </c>
      <c r="AF34" s="6">
        <f>IF(Data!AI$2=3,Body!AF$30,0)</f>
        <v>0</v>
      </c>
      <c r="AG34" s="6">
        <f>IF(Data!AJ$2=3,Body!AG$30,0)</f>
        <v>0</v>
      </c>
      <c r="AH34" s="7">
        <f>IF(Data!AK$2=3,Body!AH$30,0)</f>
        <v>0</v>
      </c>
    </row>
    <row r="35" spans="1:34" x14ac:dyDescent="0.25">
      <c r="A35" s="54" t="s">
        <v>95</v>
      </c>
      <c r="B35" s="51">
        <f>IF(Data!E$2=4,Body!B$30,0)</f>
        <v>0</v>
      </c>
      <c r="C35" s="6">
        <f>IF(Data!F$2=4,Body!C$30,0)</f>
        <v>0</v>
      </c>
      <c r="D35" s="6">
        <f>IF(Data!G$2=4,Body!D$30,0)</f>
        <v>0</v>
      </c>
      <c r="E35" s="6">
        <f>IF(Data!H$2=4,Body!E$30,0)</f>
        <v>0</v>
      </c>
      <c r="F35" s="6">
        <f>IF(Data!I$2=4,Body!F$30,0)</f>
        <v>0</v>
      </c>
      <c r="G35" s="6">
        <f>IF(Data!J$2=4,Body!G$30,0)</f>
        <v>0</v>
      </c>
      <c r="H35" s="6">
        <f>IF(Data!K$2=4,Body!H$30,0)</f>
        <v>0</v>
      </c>
      <c r="I35" s="6">
        <f>IF(Data!L$2=4,Body!I$30,0)</f>
        <v>0</v>
      </c>
      <c r="J35" s="6">
        <f>IF(Data!M$2=4,Body!J$30,0)</f>
        <v>0</v>
      </c>
      <c r="K35" s="6">
        <f>IF(Data!N$2=4,Body!K$30,0)</f>
        <v>0</v>
      </c>
      <c r="L35" s="6">
        <f>IF(Data!O$2=4,Body!L$30,0)</f>
        <v>0</v>
      </c>
      <c r="M35" s="6">
        <f>IF(Data!P$2=4,Body!M$30,0)</f>
        <v>0</v>
      </c>
      <c r="N35" s="6">
        <f>IF(Data!Q$2=4,Body!N$30,0)</f>
        <v>400</v>
      </c>
      <c r="O35" s="6">
        <f>IF(Data!R$2=4,Body!O$30,0)</f>
        <v>436</v>
      </c>
      <c r="P35" s="6">
        <f>IF(Data!S$2=4,Body!P$30,0)</f>
        <v>326</v>
      </c>
      <c r="Q35" s="6">
        <f>IF(Data!T$2=4,Body!Q$30,0)</f>
        <v>488</v>
      </c>
      <c r="R35" s="6">
        <f>IF(Data!U$2=4,Body!R$30,0)</f>
        <v>0</v>
      </c>
      <c r="S35" s="6">
        <f>IF(Data!V$2=4,Body!S$30,0)</f>
        <v>0</v>
      </c>
      <c r="T35" s="6">
        <f>IF(Data!W$2=4,Body!T$30,0)</f>
        <v>0</v>
      </c>
      <c r="U35" s="6">
        <f>IF(Data!X$2=4,Body!U$30,0)</f>
        <v>0</v>
      </c>
      <c r="V35" s="6">
        <f>IF(Data!Y$2=4,Body!V$30,0)</f>
        <v>0</v>
      </c>
      <c r="W35" s="6">
        <f>IF(Data!Z$2=4,Body!W$30,0)</f>
        <v>0</v>
      </c>
      <c r="X35" s="6">
        <f>IF(Data!AA$2=4,Body!X$30,0)</f>
        <v>0</v>
      </c>
      <c r="Y35" s="6">
        <f>IF(Data!AB$2=4,Body!Y$30,0)</f>
        <v>0</v>
      </c>
      <c r="Z35" s="6">
        <f>IF(Data!AC$2=4,Body!Z$30,0)</f>
        <v>0</v>
      </c>
      <c r="AA35" s="6">
        <f>IF(Data!AD$2=4,Body!AA$30,0)</f>
        <v>0</v>
      </c>
      <c r="AB35" s="6">
        <f>IF(Data!AE$2=4,Body!AB$30,0)</f>
        <v>0</v>
      </c>
      <c r="AC35" s="6">
        <f>IF(Data!AF$2=4,Body!AC$30,0)</f>
        <v>0</v>
      </c>
      <c r="AD35" s="6">
        <f>IF(Data!AG$2=4,Body!AD$30,0)</f>
        <v>0</v>
      </c>
      <c r="AE35" s="6">
        <f>IF(Data!AH$2=4,Body!AE$30,0)</f>
        <v>0</v>
      </c>
      <c r="AF35" s="6">
        <f>IF(Data!AI$2=4,Body!AF$30,0)</f>
        <v>0</v>
      </c>
      <c r="AG35" s="6">
        <f>IF(Data!AJ$2=4,Body!AG$30,0)</f>
        <v>0</v>
      </c>
      <c r="AH35" s="7">
        <f>IF(Data!AK$2=4,Body!AH$30,0)</f>
        <v>446</v>
      </c>
    </row>
    <row r="36" spans="1:34" x14ac:dyDescent="0.25">
      <c r="A36" s="54" t="s">
        <v>96</v>
      </c>
      <c r="B36" s="51">
        <f>IF(Data!E$2=5,Body!B$30,0)</f>
        <v>0</v>
      </c>
      <c r="C36" s="6">
        <f>IF(Data!F$2=5,Body!C$30,0)</f>
        <v>0</v>
      </c>
      <c r="D36" s="6">
        <f>IF(Data!G$2=5,Body!D$30,0)</f>
        <v>0</v>
      </c>
      <c r="E36" s="6">
        <f>IF(Data!H$2=5,Body!E$30,0)</f>
        <v>0</v>
      </c>
      <c r="F36" s="6">
        <f>IF(Data!I$2=5,Body!F$30,0)</f>
        <v>0</v>
      </c>
      <c r="G36" s="6">
        <f>IF(Data!J$2=5,Body!G$30,0)</f>
        <v>0</v>
      </c>
      <c r="H36" s="6">
        <f>IF(Data!K$2=5,Body!H$30,0)</f>
        <v>0</v>
      </c>
      <c r="I36" s="6">
        <f>IF(Data!L$2=5,Body!I$30,0)</f>
        <v>0</v>
      </c>
      <c r="J36" s="6">
        <f>IF(Data!M$2=5,Body!J$30,0)</f>
        <v>0</v>
      </c>
      <c r="K36" s="6">
        <f>IF(Data!N$2=5,Body!K$30,0)</f>
        <v>0</v>
      </c>
      <c r="L36" s="6">
        <f>IF(Data!O$2=5,Body!L$30,0)</f>
        <v>0</v>
      </c>
      <c r="M36" s="6">
        <f>IF(Data!P$2=5,Body!M$30,0)</f>
        <v>0</v>
      </c>
      <c r="N36" s="6">
        <f>IF(Data!Q$2=5,Body!N$30,0)</f>
        <v>0</v>
      </c>
      <c r="O36" s="6">
        <f>IF(Data!R$2=5,Body!O$30,0)</f>
        <v>0</v>
      </c>
      <c r="P36" s="6">
        <f>IF(Data!S$2=5,Body!P$30,0)</f>
        <v>0</v>
      </c>
      <c r="Q36" s="6">
        <f>IF(Data!T$2=5,Body!Q$30,0)</f>
        <v>0</v>
      </c>
      <c r="R36" s="6">
        <f>IF(Data!U$2=5,Body!R$30,0)</f>
        <v>0</v>
      </c>
      <c r="S36" s="6">
        <f>IF(Data!V$2=5,Body!S$30,0)</f>
        <v>0</v>
      </c>
      <c r="T36" s="6">
        <f>IF(Data!W$2=5,Body!T$30,0)</f>
        <v>0</v>
      </c>
      <c r="U36" s="6">
        <f>IF(Data!X$2=5,Body!U$30,0)</f>
        <v>0</v>
      </c>
      <c r="V36" s="6">
        <f>IF(Data!Y$2=5,Body!V$30,0)</f>
        <v>0</v>
      </c>
      <c r="W36" s="6">
        <f>IF(Data!Z$2=5,Body!W$30,0)</f>
        <v>0</v>
      </c>
      <c r="X36" s="6">
        <f>IF(Data!AA$2=5,Body!X$30,0)</f>
        <v>0</v>
      </c>
      <c r="Y36" s="6">
        <f>IF(Data!AB$2=5,Body!Y$30,0)</f>
        <v>0</v>
      </c>
      <c r="Z36" s="6">
        <f>IF(Data!AC$2=5,Body!Z$30,0)</f>
        <v>0</v>
      </c>
      <c r="AA36" s="6">
        <f>IF(Data!AD$2=5,Body!AA$30,0)</f>
        <v>0</v>
      </c>
      <c r="AB36" s="6">
        <f>IF(Data!AE$2=5,Body!AB$30,0)</f>
        <v>447.5</v>
      </c>
      <c r="AC36" s="6">
        <f>IF(Data!AF$2=5,Body!AC$30,0)</f>
        <v>530</v>
      </c>
      <c r="AD36" s="6">
        <f>IF(Data!AG$2=5,Body!AD$30,0)</f>
        <v>0</v>
      </c>
      <c r="AE36" s="6">
        <f>IF(Data!AH$2=5,Body!AE$30,0)</f>
        <v>453.5</v>
      </c>
      <c r="AF36" s="6">
        <f>IF(Data!AI$2=5,Body!AF$30,0)</f>
        <v>554.5</v>
      </c>
      <c r="AG36" s="6">
        <f>IF(Data!AJ$2=5,Body!AG$30,0)</f>
        <v>457</v>
      </c>
      <c r="AH36" s="7">
        <f>IF(Data!AK$2=5,Body!AH$30,0)</f>
        <v>0</v>
      </c>
    </row>
    <row r="37" spans="1:34" ht="15.75" thickBot="1" x14ac:dyDescent="0.3">
      <c r="A37" s="55" t="s">
        <v>97</v>
      </c>
      <c r="B37" s="52">
        <f>IF(Data!E$2=6,Body!B$30,0)</f>
        <v>0</v>
      </c>
      <c r="C37" s="4">
        <f>IF(Data!F$2=6,Body!C$30,0)</f>
        <v>0</v>
      </c>
      <c r="D37" s="4">
        <f>IF(Data!G$2=6,Body!D$30,0)</f>
        <v>0</v>
      </c>
      <c r="E37" s="4">
        <f>IF(Data!H$2=6,Body!E$30,0)</f>
        <v>0</v>
      </c>
      <c r="F37" s="4">
        <f>IF(Data!I$2=6,Body!F$30,0)</f>
        <v>0</v>
      </c>
      <c r="G37" s="4">
        <f>IF(Data!J$2=6,Body!G$30,0)</f>
        <v>0</v>
      </c>
      <c r="H37" s="4">
        <f>IF(Data!K$2=6,Body!H$30,0)</f>
        <v>0</v>
      </c>
      <c r="I37" s="4">
        <f>IF(Data!L$2=6,Body!I$30,0)</f>
        <v>0</v>
      </c>
      <c r="J37" s="4">
        <f>IF(Data!M$2=6,Body!J$30,0)</f>
        <v>0</v>
      </c>
      <c r="K37" s="4">
        <f>IF(Data!N$2=6,Body!K$30,0)</f>
        <v>0</v>
      </c>
      <c r="L37" s="4">
        <f>IF(Data!O$2=6,Body!L$30,0)</f>
        <v>0</v>
      </c>
      <c r="M37" s="4">
        <f>IF(Data!P$2=6,Body!M$30,0)</f>
        <v>433.5</v>
      </c>
      <c r="N37" s="4">
        <f>IF(Data!Q$2=6,Body!N$30,0)</f>
        <v>0</v>
      </c>
      <c r="O37" s="4">
        <f>IF(Data!R$2=6,Body!O$30,0)</f>
        <v>0</v>
      </c>
      <c r="P37" s="4">
        <f>IF(Data!S$2=6,Body!P$30,0)</f>
        <v>0</v>
      </c>
      <c r="Q37" s="4">
        <f>IF(Data!T$2=6,Body!Q$30,0)</f>
        <v>0</v>
      </c>
      <c r="R37" s="4">
        <f>IF(Data!U$2=6,Body!R$30,0)</f>
        <v>404</v>
      </c>
      <c r="S37" s="4">
        <f>IF(Data!V$2=6,Body!S$30,0)</f>
        <v>471.5</v>
      </c>
      <c r="T37" s="4">
        <f>IF(Data!W$2=6,Body!T$30,0)</f>
        <v>406</v>
      </c>
      <c r="U37" s="4">
        <f>IF(Data!X$2=6,Body!U$30,0)</f>
        <v>431</v>
      </c>
      <c r="V37" s="4">
        <f>IF(Data!Y$2=6,Body!V$30,0)</f>
        <v>451.5</v>
      </c>
      <c r="W37" s="4">
        <f>IF(Data!Z$2=6,Body!W$30,0)</f>
        <v>0</v>
      </c>
      <c r="X37" s="4">
        <f>IF(Data!AA$2=6,Body!X$30,0)</f>
        <v>0</v>
      </c>
      <c r="Y37" s="4">
        <f>IF(Data!AB$2=6,Body!Y$30,0)</f>
        <v>0</v>
      </c>
      <c r="Z37" s="4">
        <f>IF(Data!AC$2=6,Body!Z$30,0)</f>
        <v>0</v>
      </c>
      <c r="AA37" s="4">
        <f>IF(Data!AD$2=6,Body!AA$30,0)</f>
        <v>0</v>
      </c>
      <c r="AB37" s="4">
        <f>IF(Data!AE$2=6,Body!AB$30,0)</f>
        <v>0</v>
      </c>
      <c r="AC37" s="4">
        <f>IF(Data!AF$2=6,Body!AC$30,0)</f>
        <v>0</v>
      </c>
      <c r="AD37" s="4">
        <f>IF(Data!AG$2=6,Body!AD$30,0)</f>
        <v>0</v>
      </c>
      <c r="AE37" s="4">
        <f>IF(Data!AH$2=6,Body!AE$30,0)</f>
        <v>0</v>
      </c>
      <c r="AF37" s="4">
        <f>IF(Data!AI$2=6,Body!AF$30,0)</f>
        <v>0</v>
      </c>
      <c r="AG37" s="4">
        <f>IF(Data!AJ$2=6,Body!AG$30,0)</f>
        <v>0</v>
      </c>
      <c r="AH37" s="5">
        <f>IF(Data!AK$2=6,Body!AH$30,0)</f>
        <v>0</v>
      </c>
    </row>
  </sheetData>
  <mergeCells count="1">
    <mergeCell ref="B1:Q1"/>
  </mergeCells>
  <conditionalFormatting sqref="B4:AH2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H19"/>
  <sheetViews>
    <sheetView zoomScaleNormal="100" workbookViewId="0">
      <selection activeCell="K7" sqref="K7"/>
    </sheetView>
  </sheetViews>
  <sheetFormatPr defaultRowHeight="15" x14ac:dyDescent="0.25"/>
  <cols>
    <col min="1" max="1" width="11.28515625"/>
    <col min="2" max="7" width="14.7109375"/>
    <col min="8" max="1025" width="8.5703125"/>
  </cols>
  <sheetData>
    <row r="2" spans="1:8" ht="15.75" thickBot="1" x14ac:dyDescent="0.3">
      <c r="C2" s="82" t="s">
        <v>111</v>
      </c>
      <c r="D2" s="82"/>
      <c r="E2" s="82"/>
      <c r="F2" s="82"/>
      <c r="G2" s="82"/>
    </row>
    <row r="3" spans="1:8" ht="16.5" thickTop="1" thickBot="1" x14ac:dyDescent="0.3">
      <c r="C3" s="82"/>
      <c r="D3" s="82"/>
      <c r="E3" s="82"/>
      <c r="F3" s="82"/>
      <c r="G3" s="82"/>
    </row>
    <row r="4" spans="1:8" ht="16.5" thickTop="1" thickBot="1" x14ac:dyDescent="0.3"/>
    <row r="5" spans="1:8" ht="15.75" thickBot="1" x14ac:dyDescent="0.3">
      <c r="C5" s="71" t="s">
        <v>92</v>
      </c>
      <c r="D5" s="72" t="s">
        <v>93</v>
      </c>
      <c r="E5" s="72" t="s">
        <v>94</v>
      </c>
      <c r="F5" s="72" t="s">
        <v>95</v>
      </c>
      <c r="G5" s="72" t="s">
        <v>96</v>
      </c>
      <c r="H5" s="73" t="s">
        <v>97</v>
      </c>
    </row>
    <row r="6" spans="1:8" ht="15.75" thickBot="1" x14ac:dyDescent="0.3">
      <c r="B6" s="65" t="s">
        <v>99</v>
      </c>
      <c r="C6" s="74">
        <f>COUNTIF(Data!$E$2:$AR$2,1)</f>
        <v>6</v>
      </c>
      <c r="D6" s="75">
        <f>COUNTIF(Data!$E$2:$AR$2,2)</f>
        <v>5</v>
      </c>
      <c r="E6" s="75">
        <f>COUNTIF(Data!$E$2:$AR$2,3)</f>
        <v>6</v>
      </c>
      <c r="F6" s="75">
        <f>COUNTIF(Data!$E$2:$AR$2,4)</f>
        <v>5</v>
      </c>
      <c r="G6" s="75">
        <f>COUNTIF(Data!$E$2:$AR$2,5)</f>
        <v>5</v>
      </c>
      <c r="H6" s="76">
        <f>COUNTIF(Data!$E$2:$AR$2,6)</f>
        <v>6</v>
      </c>
    </row>
    <row r="7" spans="1:8" x14ac:dyDescent="0.25">
      <c r="B7" s="66" t="s">
        <v>100</v>
      </c>
      <c r="C7" s="56">
        <f>SUM(Body!$B32:$AH32)/C6</f>
        <v>402.16666666666669</v>
      </c>
      <c r="D7" s="1">
        <f>SUM(Body!$B33:$AH33)/D6</f>
        <v>353.8</v>
      </c>
      <c r="E7" s="1">
        <f>SUM(Body!$B34:$AH34)/E6</f>
        <v>411</v>
      </c>
      <c r="F7" s="1">
        <f>SUM(Body!$B35:$AH35)/F6</f>
        <v>419.2</v>
      </c>
      <c r="G7" s="1">
        <f>SUM(Body!$B36:$AH36)/G6</f>
        <v>488.5</v>
      </c>
      <c r="H7" s="2">
        <f>SUM(Body!$B37:$AH37)/H6</f>
        <v>432.91666666666669</v>
      </c>
    </row>
    <row r="8" spans="1:8" s="14" customFormat="1" x14ac:dyDescent="0.25">
      <c r="B8" s="67" t="s">
        <v>101</v>
      </c>
      <c r="C8" s="51">
        <v>345</v>
      </c>
      <c r="D8" s="6">
        <v>145</v>
      </c>
      <c r="E8" s="6">
        <v>385</v>
      </c>
      <c r="F8" s="6">
        <v>275</v>
      </c>
      <c r="G8" s="6">
        <v>280</v>
      </c>
      <c r="H8" s="7">
        <v>140</v>
      </c>
    </row>
    <row r="9" spans="1:8" x14ac:dyDescent="0.25">
      <c r="B9" s="67" t="s">
        <v>102</v>
      </c>
      <c r="C9" s="51">
        <v>302</v>
      </c>
      <c r="D9" s="10">
        <v>314</v>
      </c>
      <c r="E9" s="10">
        <v>270</v>
      </c>
      <c r="F9" s="10">
        <v>260</v>
      </c>
      <c r="G9" s="10">
        <v>386</v>
      </c>
      <c r="H9" s="10">
        <v>290</v>
      </c>
    </row>
    <row r="10" spans="1:8" ht="15.75" thickBot="1" x14ac:dyDescent="0.3">
      <c r="B10" s="68" t="s">
        <v>103</v>
      </c>
      <c r="C10" s="63">
        <v>170</v>
      </c>
      <c r="D10" s="59">
        <v>600</v>
      </c>
      <c r="E10" s="59">
        <f>225+130+88</f>
        <v>443</v>
      </c>
      <c r="F10" s="59">
        <f>300+160+90</f>
        <v>550</v>
      </c>
      <c r="G10" s="59">
        <f>330+92+85</f>
        <v>507</v>
      </c>
      <c r="H10" s="60">
        <f>300+140+89</f>
        <v>529</v>
      </c>
    </row>
    <row r="11" spans="1:8" ht="19.5" thickBot="1" x14ac:dyDescent="0.35">
      <c r="B11" s="69" t="s">
        <v>110</v>
      </c>
      <c r="C11" s="77">
        <f t="shared" ref="C11:H11" si="0">SUM(C7:C10)</f>
        <v>1219.1666666666667</v>
      </c>
      <c r="D11" s="78">
        <f t="shared" si="0"/>
        <v>1412.8</v>
      </c>
      <c r="E11" s="78">
        <f t="shared" si="0"/>
        <v>1509</v>
      </c>
      <c r="F11" s="78">
        <f t="shared" si="0"/>
        <v>1504.2</v>
      </c>
      <c r="G11" s="78">
        <f t="shared" si="0"/>
        <v>1661.5</v>
      </c>
      <c r="H11" s="79">
        <f t="shared" si="0"/>
        <v>1391.9166666666667</v>
      </c>
    </row>
    <row r="12" spans="1:8" ht="93" thickBot="1" x14ac:dyDescent="0.3">
      <c r="A12" s="3"/>
      <c r="B12" s="70" t="s">
        <v>109</v>
      </c>
      <c r="C12" s="64">
        <f t="shared" ref="C12:H12" si="1">_xlfn.RANK.AVG(C11,$C$11:$H$11)</f>
        <v>6</v>
      </c>
      <c r="D12" s="61">
        <f t="shared" si="1"/>
        <v>4</v>
      </c>
      <c r="E12" s="61">
        <f t="shared" si="1"/>
        <v>2</v>
      </c>
      <c r="F12" s="61">
        <f t="shared" si="1"/>
        <v>3</v>
      </c>
      <c r="G12" s="61">
        <f t="shared" si="1"/>
        <v>1</v>
      </c>
      <c r="H12" s="62">
        <f t="shared" si="1"/>
        <v>5</v>
      </c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x14ac:dyDescent="0.25">
      <c r="A14" s="3"/>
      <c r="B14" s="3"/>
      <c r="C14" s="3"/>
      <c r="D14" s="3"/>
      <c r="E14" s="3"/>
      <c r="F14" s="3"/>
      <c r="G14" s="3"/>
      <c r="H14" s="3"/>
    </row>
    <row r="15" spans="1:8" x14ac:dyDescent="0.25">
      <c r="A15" s="3"/>
      <c r="B15" s="3"/>
      <c r="C15" s="3"/>
      <c r="D15" s="3"/>
      <c r="E15" s="3"/>
      <c r="F15" s="3"/>
      <c r="G15" s="3"/>
      <c r="H15" s="3"/>
    </row>
    <row r="16" spans="1:8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</sheetData>
  <mergeCells count="1">
    <mergeCell ref="C2:G3"/>
  </mergeCells>
  <pageMargins left="0.7" right="0.7" top="0.78749999999999998" bottom="0.78749999999999998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Data</vt:lpstr>
      <vt:lpstr>Odchylky</vt:lpstr>
      <vt:lpstr>Body</vt:lpstr>
      <vt:lpstr>Týmy</vt:lpstr>
      <vt:lpstr>Data!Oblast_tisku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Ondrej Bouchala</dc:creator>
  <cp:lastModifiedBy>Ondrej Bouchala</cp:lastModifiedBy>
  <cp:revision>0</cp:revision>
  <dcterms:created xsi:type="dcterms:W3CDTF">2014-06-27T12:31:55Z</dcterms:created>
  <dcterms:modified xsi:type="dcterms:W3CDTF">2014-07-07T10:13:53Z</dcterms:modified>
  <dc:language>cs-CZ</dc:language>
</cp:coreProperties>
</file>